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855" windowHeight="11760" tabRatio="657"/>
  </bookViews>
  <sheets>
    <sheet name="PLAN PEDAG" sheetId="1" r:id="rId1"/>
    <sheet name="APUNTE" sheetId="17" r:id="rId2"/>
    <sheet name="TRAB PRAC resuelto" sheetId="16" r:id="rId3"/>
    <sheet name="TRABAJO PRACTICO" sheetId="18" r:id="rId4"/>
  </sheets>
  <calcPr calcId="124519"/>
</workbook>
</file>

<file path=xl/calcChain.xml><?xml version="1.0" encoding="utf-8"?>
<calcChain xmlns="http://schemas.openxmlformats.org/spreadsheetml/2006/main">
  <c r="C56" i="16"/>
  <c r="B56"/>
  <c r="B55"/>
  <c r="C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4"/>
  <c r="B44"/>
  <c r="C43"/>
  <c r="B43"/>
  <c r="C45"/>
  <c r="B45"/>
  <c r="F32"/>
  <c r="F33"/>
  <c r="F34"/>
  <c r="F35"/>
  <c r="F36"/>
  <c r="F37"/>
  <c r="F31"/>
  <c r="F24"/>
  <c r="F26"/>
  <c r="F27"/>
  <c r="F28"/>
  <c r="F29"/>
  <c r="F19"/>
  <c r="F6"/>
  <c r="F8"/>
  <c r="F10"/>
  <c r="F12"/>
  <c r="F15"/>
  <c r="F16"/>
  <c r="F4"/>
  <c r="E32"/>
  <c r="E33"/>
  <c r="E34"/>
  <c r="E35"/>
  <c r="E36"/>
  <c r="E37"/>
  <c r="E31"/>
  <c r="D32"/>
  <c r="D33"/>
  <c r="D34"/>
  <c r="D35"/>
  <c r="D36"/>
  <c r="D37"/>
  <c r="D31"/>
  <c r="E20"/>
  <c r="E21"/>
  <c r="E22"/>
  <c r="E23"/>
  <c r="E24"/>
  <c r="E25"/>
  <c r="E26"/>
  <c r="E27"/>
  <c r="E28"/>
  <c r="E29"/>
  <c r="E19"/>
  <c r="D20"/>
  <c r="D21"/>
  <c r="D22"/>
  <c r="D23"/>
  <c r="D24"/>
  <c r="D25"/>
  <c r="D26"/>
  <c r="D27"/>
  <c r="D28"/>
  <c r="D29"/>
  <c r="D19"/>
  <c r="E5"/>
  <c r="E6"/>
  <c r="E7"/>
  <c r="E8"/>
  <c r="E9"/>
  <c r="E10"/>
  <c r="E11"/>
  <c r="E12"/>
  <c r="E13"/>
  <c r="E14"/>
  <c r="E15"/>
  <c r="E16"/>
  <c r="E4"/>
  <c r="D5"/>
  <c r="D6"/>
  <c r="D7"/>
  <c r="D8"/>
  <c r="D9"/>
  <c r="D10"/>
  <c r="D11"/>
  <c r="D12"/>
  <c r="D13"/>
  <c r="D14"/>
  <c r="D15"/>
  <c r="D16"/>
  <c r="D4"/>
  <c r="B37"/>
  <c r="C33"/>
  <c r="C37" s="1"/>
  <c r="B33"/>
  <c r="C24"/>
  <c r="C27" s="1"/>
  <c r="C29" s="1"/>
  <c r="B24"/>
  <c r="B27" s="1"/>
  <c r="B29" s="1"/>
  <c r="C15"/>
  <c r="B15"/>
  <c r="C10"/>
  <c r="C16" s="1"/>
  <c r="B10"/>
  <c r="B16" s="1"/>
</calcChain>
</file>

<file path=xl/sharedStrings.xml><?xml version="1.0" encoding="utf-8"?>
<sst xmlns="http://schemas.openxmlformats.org/spreadsheetml/2006/main" count="120" uniqueCount="99">
  <si>
    <t>INSTITTUTO SUPERIOR DEL PREFESORADO DE SALTA Nro. 6005</t>
  </si>
  <si>
    <t>PLAN PEDAGOGICO: TECNICATURA SUP. EN ADM. CON ORIENTACION EN COMERCIALIZACION</t>
  </si>
  <si>
    <t>CONTENIDO O TEMA A DESARROLLAR</t>
  </si>
  <si>
    <t>GUIA O ACTIVIDADES</t>
  </si>
  <si>
    <t>BIBLIOGRAFIA</t>
  </si>
  <si>
    <t>Cdor Enrique J. Cárdenas</t>
  </si>
  <si>
    <t>APELLIDO Y NOMBRE DOCENTE:  CÁRDENAS, ENRIQUE JOSÉ</t>
  </si>
  <si>
    <t>ASIGNATURA: CONTABILIDAD DE GESTION 2do año</t>
  </si>
  <si>
    <t xml:space="preserve">HORARIO : </t>
  </si>
  <si>
    <t>desde 21:40</t>
  </si>
  <si>
    <t>hasta 23:00</t>
  </si>
  <si>
    <t>APUNTES DE CLASE</t>
  </si>
  <si>
    <t>"ANALISIS E INTERPRETACION DE ESTADOS CONTABLES" Isaac A. Senderovich- Alejandro J. Telias</t>
  </si>
  <si>
    <t>TRABAJO PRACTICO</t>
  </si>
  <si>
    <t>CUALQUIER LIBRO DE ANALISIS E INTERPRETACION DE EECC</t>
  </si>
  <si>
    <t>GOOGLE</t>
  </si>
  <si>
    <t>ACTIVO</t>
  </si>
  <si>
    <t>PASIVO</t>
  </si>
  <si>
    <t>PATRIMONIO NETO</t>
  </si>
  <si>
    <t>UNIDAD 2</t>
  </si>
  <si>
    <t>VENTAS</t>
  </si>
  <si>
    <t>=</t>
  </si>
  <si>
    <t>ESTADOS PATRIMONIALES</t>
  </si>
  <si>
    <t>AÑO1</t>
  </si>
  <si>
    <t>AÑO2</t>
  </si>
  <si>
    <t>ACTIVO CORRIENTE</t>
  </si>
  <si>
    <t>CAJA Y BANCOS</t>
  </si>
  <si>
    <t>INVERSIONES</t>
  </si>
  <si>
    <t>CREDITOS POR VENTAS</t>
  </si>
  <si>
    <t>OTROS CREDITOS</t>
  </si>
  <si>
    <t>BIENES DE CAMBIO</t>
  </si>
  <si>
    <t>OTROS ACTIVOS CTES.</t>
  </si>
  <si>
    <t>TOTAL ACTIVO CTE.</t>
  </si>
  <si>
    <t>ACTIVO NO CORRIENTE</t>
  </si>
  <si>
    <t>BIENES DE USO</t>
  </si>
  <si>
    <t>ACTIVOS INTANGIBLES</t>
  </si>
  <si>
    <t>OTROS ACTIVOS  NO CTES.</t>
  </si>
  <si>
    <t>TOTAL ACTIVO NO CTE.</t>
  </si>
  <si>
    <t>TOTAL ACTIVO</t>
  </si>
  <si>
    <t>PASIVO CORRIENTE</t>
  </si>
  <si>
    <t>CUENTAS POR PAGAR</t>
  </si>
  <si>
    <t>PRESTAMOS</t>
  </si>
  <si>
    <t>DUEUDAS SOCIALES</t>
  </si>
  <si>
    <t>DEUDAS FISCALES</t>
  </si>
  <si>
    <t>OTROS PASIVOS CTES</t>
  </si>
  <si>
    <t>TOTAL PASIVO CTE</t>
  </si>
  <si>
    <t>PASIVO NO CORRIENTE</t>
  </si>
  <si>
    <t>TOTAL PASIVO NO CTE</t>
  </si>
  <si>
    <t>TOTAL PASIVO</t>
  </si>
  <si>
    <t>TOTAL PASIVO + PAT.NETO</t>
  </si>
  <si>
    <t>ESTADOS DE RESULTADOS</t>
  </si>
  <si>
    <t>COSTO MERC. VEND.</t>
  </si>
  <si>
    <t>GANANCIA BRUTA</t>
  </si>
  <si>
    <t>GANANCIA NETA O UT.NETA</t>
  </si>
  <si>
    <t>GASTOS DE ADMINIST</t>
  </si>
  <si>
    <t>GASTOS DE COMERCIALIZ.</t>
  </si>
  <si>
    <t>GASTOS DE FINANCIEROS</t>
  </si>
  <si>
    <t>COMP. VERTICAL</t>
  </si>
  <si>
    <t>COMP HORIZ.</t>
  </si>
  <si>
    <t>Utilice todas las herramientas ecónomicas y financieras, y realice un</t>
  </si>
  <si>
    <t>INDICES</t>
  </si>
  <si>
    <t>AÑO 1</t>
  </si>
  <si>
    <t>AÑO 2</t>
  </si>
  <si>
    <t>MARGEN % UT NETA/VTAS</t>
  </si>
  <si>
    <t>EFECTO PALANCA</t>
  </si>
  <si>
    <t>ROTACION DEL CAPITAL</t>
  </si>
  <si>
    <t>CAPITAL DE TRABAJO FINANC</t>
  </si>
  <si>
    <t>CAPITAL DE TRABAJO OPERATIVO</t>
  </si>
  <si>
    <t>LIQUIDEZ CORRIENTE</t>
  </si>
  <si>
    <t>LIQUIDEZ SECA</t>
  </si>
  <si>
    <t>ANTIGÜEDAD CREDITOS POR VTAS</t>
  </si>
  <si>
    <t>dias</t>
  </si>
  <si>
    <t>ANTIG. BIENES DE CAMBIO</t>
  </si>
  <si>
    <t>PLAZO REALIZACION ACTIVO CTE.</t>
  </si>
  <si>
    <t>PLAZO DE EXIGIBILIDAD PASIVO CTE</t>
  </si>
  <si>
    <t>LIQUIDEZ CORRIENTE NECESARIA</t>
  </si>
  <si>
    <t>RENTAB PAT NETO ROE</t>
  </si>
  <si>
    <t>RENTAB DE LA INV. TOTAL  ROA</t>
  </si>
  <si>
    <t>diganostico de la organización, sabiendo que la tasa plazo fijo fue del 10% para ambos periodos.</t>
  </si>
  <si>
    <t>INDICE DE ENDEUDAMIENTO. INDICE DE INMOVILIZACION</t>
  </si>
  <si>
    <t>ENDEUDAMIENTO</t>
  </si>
  <si>
    <t>Mide la participación de los propietarios y terceros en la financiación de la inversión total. Nivel máximo igual a 1.</t>
  </si>
  <si>
    <t>Endeudamiento</t>
  </si>
  <si>
    <t>INMOVILIZACION</t>
  </si>
  <si>
    <t>Mide la política de financiacion de los Activos No Corrientes. Nivel mínimo igual a 1.</t>
  </si>
  <si>
    <t>Inmovilizacion</t>
  </si>
  <si>
    <t>?</t>
  </si>
  <si>
    <t>FIN PARTE ANALISIS E INTERPRETACION DE ESTADOS CONTABLES</t>
  </si>
  <si>
    <t>FINAL UNIDAD II</t>
  </si>
  <si>
    <t>Capitulo XI Y XII</t>
  </si>
  <si>
    <t>DATOS</t>
  </si>
  <si>
    <t>AÑO3</t>
  </si>
  <si>
    <t>UTILIDADES</t>
  </si>
  <si>
    <t>MARGEN % DE UT/VTAS</t>
  </si>
  <si>
    <t>RENTABILIDAD DEL PAT.NETO</t>
  </si>
  <si>
    <t xml:space="preserve">* SI EN EL AÑO  3 PIDEN UN PRESTAMO A UNA TASA DEL 40% ANUAL Y SE MANTIENEN CONSTANTES </t>
  </si>
  <si>
    <t>EL PATRIMO NETO ¿Cuánto deberia aumentar las ventas manteniendo la misma relacion con las utilidades</t>
  </si>
  <si>
    <t>del año 2, PARA SUPERAR LA TASA DEL PRESTAMO O IGUALARLA?</t>
  </si>
  <si>
    <t>DIA/S:01 Y 02 /06</t>
  </si>
</sst>
</file>

<file path=xl/styles.xml><?xml version="1.0" encoding="utf-8"?>
<styleSheet xmlns="http://schemas.openxmlformats.org/spreadsheetml/2006/main">
  <numFmts count="1">
    <numFmt numFmtId="170" formatCode="0.0%"/>
  </numFmts>
  <fonts count="16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5" fillId="2" borderId="0" xfId="0" applyFont="1" applyFill="1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/>
    <xf numFmtId="0" fontId="6" fillId="0" borderId="13" xfId="0" applyFont="1" applyBorder="1" applyAlignment="1">
      <alignment horizontal="center"/>
    </xf>
    <xf numFmtId="10" fontId="4" fillId="0" borderId="0" xfId="1" applyNumberFormat="1" applyFont="1" applyAlignment="1">
      <alignment horizontal="center"/>
    </xf>
    <xf numFmtId="170" fontId="4" fillId="0" borderId="0" xfId="1" applyNumberFormat="1" applyFont="1" applyAlignment="1">
      <alignment horizontal="center"/>
    </xf>
    <xf numFmtId="0" fontId="4" fillId="0" borderId="0" xfId="0" applyFont="1"/>
    <xf numFmtId="0" fontId="10" fillId="0" borderId="0" xfId="0" applyFont="1"/>
    <xf numFmtId="0" fontId="11" fillId="0" borderId="1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3" fillId="0" borderId="0" xfId="0" applyFont="1"/>
    <xf numFmtId="170" fontId="12" fillId="0" borderId="0" xfId="1" applyNumberFormat="1" applyFont="1" applyAlignment="1">
      <alignment horizontal="center"/>
    </xf>
    <xf numFmtId="10" fontId="12" fillId="0" borderId="0" xfId="0" applyNumberFormat="1" applyFont="1" applyAlignment="1">
      <alignment horizontal="center"/>
    </xf>
    <xf numFmtId="0" fontId="13" fillId="0" borderId="0" xfId="0" applyFont="1" applyFill="1" applyBorder="1"/>
    <xf numFmtId="2" fontId="12" fillId="0" borderId="0" xfId="1" applyNumberFormat="1" applyFont="1" applyAlignment="1">
      <alignment horizontal="center"/>
    </xf>
    <xf numFmtId="0" fontId="14" fillId="0" borderId="0" xfId="0" applyFont="1" applyFill="1" applyBorder="1"/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3" xfId="0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5" fillId="0" borderId="1" xfId="0" applyFont="1" applyBorder="1"/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4</xdr:row>
      <xdr:rowOff>0</xdr:rowOff>
    </xdr:from>
    <xdr:to>
      <xdr:col>3</xdr:col>
      <xdr:colOff>752475</xdr:colOff>
      <xdr:row>4</xdr:row>
      <xdr:rowOff>9525</xdr:rowOff>
    </xdr:to>
    <xdr:cxnSp macro="">
      <xdr:nvCxnSpPr>
        <xdr:cNvPr id="3" name="2 Conector recto"/>
        <xdr:cNvCxnSpPr/>
      </xdr:nvCxnSpPr>
      <xdr:spPr>
        <a:xfrm flipV="1">
          <a:off x="1905000" y="762000"/>
          <a:ext cx="15335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9</xdr:row>
      <xdr:rowOff>171450</xdr:rowOff>
    </xdr:from>
    <xdr:to>
      <xdr:col>4</xdr:col>
      <xdr:colOff>19050</xdr:colOff>
      <xdr:row>9</xdr:row>
      <xdr:rowOff>180975</xdr:rowOff>
    </xdr:to>
    <xdr:cxnSp macro="">
      <xdr:nvCxnSpPr>
        <xdr:cNvPr id="4" name="3 Conector recto"/>
        <xdr:cNvCxnSpPr/>
      </xdr:nvCxnSpPr>
      <xdr:spPr>
        <a:xfrm flipV="1">
          <a:off x="1933575" y="1885950"/>
          <a:ext cx="15335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D24" sqref="D24"/>
    </sheetView>
  </sheetViews>
  <sheetFormatPr baseColWidth="10" defaultRowHeight="15"/>
  <cols>
    <col min="4" max="4" width="15.28515625" customWidth="1"/>
  </cols>
  <sheetData>
    <row r="1" spans="1:8">
      <c r="A1" s="22" t="s">
        <v>0</v>
      </c>
      <c r="B1" s="22"/>
      <c r="C1" s="22"/>
      <c r="D1" s="22"/>
      <c r="E1" s="22"/>
      <c r="F1" s="22"/>
      <c r="G1" s="22"/>
      <c r="H1" s="22"/>
    </row>
    <row r="2" spans="1:8">
      <c r="A2" s="10" t="s">
        <v>1</v>
      </c>
    </row>
    <row r="4" spans="1:8">
      <c r="A4" t="s">
        <v>7</v>
      </c>
    </row>
    <row r="5" spans="1:8">
      <c r="A5" t="s">
        <v>6</v>
      </c>
    </row>
    <row r="6" spans="1:8">
      <c r="A6" t="s">
        <v>98</v>
      </c>
      <c r="D6" t="s">
        <v>8</v>
      </c>
      <c r="E6" t="s">
        <v>9</v>
      </c>
      <c r="G6" t="s">
        <v>10</v>
      </c>
    </row>
    <row r="7" spans="1:8" ht="15.75" thickBot="1"/>
    <row r="8" spans="1:8" ht="15.75" thickBot="1">
      <c r="A8" s="19" t="s">
        <v>2</v>
      </c>
      <c r="B8" s="20"/>
      <c r="C8" s="20"/>
      <c r="D8" s="20"/>
      <c r="E8" s="20"/>
      <c r="F8" s="20"/>
      <c r="G8" s="20"/>
      <c r="H8" s="21"/>
    </row>
    <row r="9" spans="1:8">
      <c r="A9" s="5"/>
      <c r="B9" s="5"/>
      <c r="C9" s="5"/>
      <c r="D9" s="5"/>
      <c r="E9" s="5"/>
      <c r="F9" s="5"/>
      <c r="G9" s="5"/>
      <c r="H9" s="6"/>
    </row>
    <row r="10" spans="1:8">
      <c r="A10" s="4" t="s">
        <v>19</v>
      </c>
      <c r="B10" s="5"/>
      <c r="C10" s="5"/>
      <c r="D10" s="5"/>
      <c r="E10" s="5"/>
      <c r="F10" s="5"/>
      <c r="G10" s="5"/>
      <c r="H10" s="6"/>
    </row>
    <row r="11" spans="1:8">
      <c r="A11" s="4" t="s">
        <v>79</v>
      </c>
      <c r="B11" s="5"/>
      <c r="C11" s="5"/>
      <c r="D11" s="5"/>
      <c r="E11" s="5"/>
      <c r="F11" s="5"/>
      <c r="G11" s="5"/>
      <c r="H11" s="6"/>
    </row>
    <row r="12" spans="1:8">
      <c r="A12" s="4"/>
      <c r="B12" s="5"/>
      <c r="C12" s="5"/>
      <c r="D12" s="5"/>
      <c r="E12" s="5"/>
      <c r="F12" s="5"/>
      <c r="G12" s="5"/>
      <c r="H12" s="6"/>
    </row>
    <row r="13" spans="1:8">
      <c r="A13" s="4"/>
      <c r="B13" s="5"/>
      <c r="C13" s="5"/>
      <c r="D13" s="5"/>
      <c r="E13" s="5"/>
      <c r="F13" s="5"/>
      <c r="G13" s="5"/>
      <c r="H13" s="6"/>
    </row>
    <row r="14" spans="1:8">
      <c r="B14" s="5"/>
      <c r="C14" s="5"/>
      <c r="D14" s="5"/>
      <c r="E14" s="5"/>
      <c r="F14" s="5"/>
      <c r="G14" s="5"/>
      <c r="H14" s="6"/>
    </row>
    <row r="15" spans="1:8">
      <c r="A15" s="4"/>
      <c r="B15" s="5"/>
      <c r="C15" s="5"/>
      <c r="D15" s="5"/>
      <c r="E15" s="5"/>
      <c r="F15" s="5"/>
      <c r="G15" s="5"/>
      <c r="H15" s="6"/>
    </row>
    <row r="16" spans="1:8">
      <c r="A16" s="4"/>
      <c r="B16" s="5"/>
      <c r="C16" s="5"/>
      <c r="D16" s="5"/>
      <c r="E16" s="5"/>
      <c r="F16" s="5"/>
      <c r="G16" s="5"/>
      <c r="H16" s="6"/>
    </row>
    <row r="17" spans="1:8">
      <c r="A17" s="4"/>
      <c r="B17" s="5"/>
      <c r="C17" s="5"/>
      <c r="D17" s="5"/>
      <c r="E17" s="5"/>
      <c r="F17" s="5"/>
      <c r="G17" s="5"/>
      <c r="H17" s="6"/>
    </row>
    <row r="18" spans="1:8" ht="15.75" thickBot="1">
      <c r="A18" s="7"/>
      <c r="B18" s="8"/>
      <c r="C18" s="8"/>
      <c r="D18" s="8"/>
      <c r="E18" s="8"/>
      <c r="F18" s="8"/>
      <c r="G18" s="8"/>
      <c r="H18" s="9"/>
    </row>
    <row r="19" spans="1:8" ht="15.75" thickBot="1">
      <c r="A19" s="19" t="s">
        <v>3</v>
      </c>
      <c r="B19" s="20"/>
      <c r="C19" s="20"/>
      <c r="D19" s="20"/>
      <c r="E19" s="20"/>
      <c r="F19" s="20"/>
      <c r="G19" s="20"/>
      <c r="H19" s="21"/>
    </row>
    <row r="20" spans="1:8">
      <c r="A20" s="1" t="s">
        <v>11</v>
      </c>
      <c r="B20" s="2"/>
      <c r="C20" s="2"/>
      <c r="D20" s="2"/>
      <c r="E20" s="2"/>
      <c r="F20" s="2"/>
      <c r="G20" s="2"/>
      <c r="H20" s="3"/>
    </row>
    <row r="21" spans="1:8">
      <c r="A21" s="4" t="s">
        <v>13</v>
      </c>
      <c r="B21" s="5"/>
      <c r="C21" s="5"/>
      <c r="D21" s="5"/>
      <c r="E21" s="5"/>
      <c r="F21" s="5"/>
      <c r="G21" s="5"/>
      <c r="H21" s="6"/>
    </row>
    <row r="22" spans="1:8">
      <c r="A22" s="4"/>
      <c r="B22" s="5"/>
      <c r="C22" s="5"/>
      <c r="D22" s="5"/>
      <c r="E22" s="5"/>
      <c r="F22" s="5"/>
      <c r="G22" s="5"/>
      <c r="H22" s="6"/>
    </row>
    <row r="23" spans="1:8">
      <c r="A23" s="4"/>
      <c r="B23" s="5"/>
      <c r="C23" s="5"/>
      <c r="D23" s="5"/>
      <c r="E23" s="5"/>
      <c r="F23" s="5"/>
      <c r="G23" s="5"/>
      <c r="H23" s="6"/>
    </row>
    <row r="24" spans="1:8">
      <c r="A24" s="4"/>
      <c r="B24" s="5"/>
      <c r="C24" s="5"/>
      <c r="D24" s="5"/>
      <c r="E24" s="5"/>
      <c r="F24" s="5"/>
      <c r="G24" s="5"/>
      <c r="H24" s="6"/>
    </row>
    <row r="25" spans="1:8">
      <c r="A25" s="4"/>
      <c r="B25" s="5"/>
      <c r="C25" s="5"/>
      <c r="D25" s="5"/>
      <c r="E25" s="5"/>
      <c r="F25" s="5"/>
      <c r="G25" s="5"/>
      <c r="H25" s="6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 ht="15.75" thickBot="1">
      <c r="A28" s="7"/>
      <c r="B28" s="8"/>
      <c r="C28" s="8"/>
      <c r="D28" s="8"/>
      <c r="E28" s="8"/>
      <c r="F28" s="8"/>
      <c r="G28" s="8"/>
      <c r="H28" s="9"/>
    </row>
    <row r="29" spans="1:8" ht="15.75" thickBot="1">
      <c r="A29" s="19" t="s">
        <v>4</v>
      </c>
      <c r="B29" s="20"/>
      <c r="C29" s="20"/>
      <c r="D29" s="20"/>
      <c r="E29" s="20"/>
      <c r="F29" s="20"/>
      <c r="G29" s="20"/>
      <c r="H29" s="21"/>
    </row>
    <row r="30" spans="1:8">
      <c r="A30" s="1" t="s">
        <v>12</v>
      </c>
      <c r="B30" s="2"/>
      <c r="C30" s="2"/>
      <c r="D30" s="2"/>
      <c r="E30" s="2"/>
      <c r="F30" s="2"/>
      <c r="G30" s="2"/>
      <c r="H30" s="3"/>
    </row>
    <row r="31" spans="1:8">
      <c r="A31" s="4" t="s">
        <v>89</v>
      </c>
      <c r="B31" s="5"/>
      <c r="C31" s="5"/>
      <c r="D31" s="5"/>
      <c r="E31" s="5"/>
      <c r="F31" s="5"/>
      <c r="G31" s="5"/>
      <c r="H31" s="6"/>
    </row>
    <row r="32" spans="1:8">
      <c r="A32" s="4" t="s">
        <v>14</v>
      </c>
      <c r="B32" s="5"/>
      <c r="C32" s="5"/>
      <c r="D32" s="5"/>
      <c r="E32" s="5"/>
      <c r="F32" s="5"/>
      <c r="G32" s="5"/>
      <c r="H32" s="6"/>
    </row>
    <row r="33" spans="1:8" ht="15.75" thickBot="1">
      <c r="A33" s="7" t="s">
        <v>15</v>
      </c>
      <c r="B33" s="8"/>
      <c r="C33" s="8"/>
      <c r="D33" s="8"/>
      <c r="E33" s="8"/>
      <c r="F33" s="8"/>
      <c r="G33" s="8"/>
      <c r="H33" s="9"/>
    </row>
    <row r="35" spans="1:8">
      <c r="E35" t="s">
        <v>5</v>
      </c>
    </row>
  </sheetData>
  <mergeCells count="4">
    <mergeCell ref="A8:H8"/>
    <mergeCell ref="A19:H19"/>
    <mergeCell ref="A1:H1"/>
    <mergeCell ref="A29:H29"/>
  </mergeCells>
  <pageMargins left="0.3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B21" sqref="B21:C21"/>
    </sheetView>
  </sheetViews>
  <sheetFormatPr baseColWidth="10" defaultRowHeight="15"/>
  <cols>
    <col min="1" max="1" width="17.42578125" customWidth="1"/>
  </cols>
  <sheetData>
    <row r="1" spans="1:8">
      <c r="A1" s="10" t="s">
        <v>80</v>
      </c>
    </row>
    <row r="2" spans="1:8">
      <c r="A2" t="s">
        <v>81</v>
      </c>
    </row>
    <row r="4" spans="1:8">
      <c r="A4" t="s">
        <v>82</v>
      </c>
      <c r="B4" s="18" t="s">
        <v>21</v>
      </c>
      <c r="C4" s="23" t="s">
        <v>17</v>
      </c>
      <c r="D4" s="23"/>
    </row>
    <row r="5" spans="1:8">
      <c r="C5" t="s">
        <v>18</v>
      </c>
    </row>
    <row r="7" spans="1:8">
      <c r="A7" s="10" t="s">
        <v>83</v>
      </c>
    </row>
    <row r="8" spans="1:8">
      <c r="A8" t="s">
        <v>84</v>
      </c>
    </row>
    <row r="10" spans="1:8">
      <c r="A10" t="s">
        <v>85</v>
      </c>
      <c r="B10" s="18" t="s">
        <v>21</v>
      </c>
      <c r="C10" t="s">
        <v>18</v>
      </c>
    </row>
    <row r="11" spans="1:8">
      <c r="C11" t="s">
        <v>33</v>
      </c>
    </row>
    <row r="13" spans="1:8">
      <c r="A13" t="s">
        <v>88</v>
      </c>
    </row>
    <row r="14" spans="1:8" ht="15.75" thickBot="1"/>
    <row r="15" spans="1:8" ht="43.5" customHeight="1" thickBot="1">
      <c r="A15" s="46" t="s">
        <v>87</v>
      </c>
      <c r="B15" s="42"/>
      <c r="C15" s="42"/>
      <c r="D15" s="42"/>
      <c r="E15" s="42"/>
      <c r="F15" s="42"/>
      <c r="G15" s="42"/>
      <c r="H15" s="43"/>
    </row>
  </sheetData>
  <mergeCells count="1">
    <mergeCell ref="C4:D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8"/>
  <sheetViews>
    <sheetView topLeftCell="A25" workbookViewId="0">
      <selection activeCell="B55" sqref="B55"/>
    </sheetView>
  </sheetViews>
  <sheetFormatPr baseColWidth="10" defaultRowHeight="15"/>
  <cols>
    <col min="1" max="1" width="35.5703125" customWidth="1"/>
    <col min="2" max="2" width="11.5703125" customWidth="1"/>
    <col min="4" max="4" width="11.5703125" bestFit="1" customWidth="1"/>
  </cols>
  <sheetData>
    <row r="1" spans="1:6" ht="15.75">
      <c r="A1" s="11" t="s">
        <v>22</v>
      </c>
      <c r="B1" s="12"/>
      <c r="C1" s="12"/>
      <c r="D1" s="24" t="s">
        <v>57</v>
      </c>
      <c r="E1" s="25"/>
      <c r="F1" s="26" t="s">
        <v>58</v>
      </c>
    </row>
    <row r="2" spans="1:6" ht="15.75">
      <c r="A2" s="13" t="s">
        <v>16</v>
      </c>
      <c r="B2" s="14" t="s">
        <v>23</v>
      </c>
      <c r="C2" s="14" t="s">
        <v>24</v>
      </c>
      <c r="D2" s="27" t="s">
        <v>23</v>
      </c>
      <c r="E2" s="27" t="s">
        <v>24</v>
      </c>
    </row>
    <row r="3" spans="1:6" ht="15.75">
      <c r="A3" s="15" t="s">
        <v>25</v>
      </c>
      <c r="B3" s="12"/>
      <c r="C3" s="12"/>
    </row>
    <row r="4" spans="1:6" ht="15.75">
      <c r="A4" s="12" t="s">
        <v>26</v>
      </c>
      <c r="B4" s="15">
        <v>10</v>
      </c>
      <c r="C4" s="15">
        <v>10</v>
      </c>
      <c r="D4" s="28">
        <f>B4/$B$16</f>
        <v>2.1739130434782608E-2</v>
      </c>
      <c r="E4" s="28">
        <f>C4/$C$16</f>
        <v>1.6949152542372881E-2</v>
      </c>
      <c r="F4" s="29">
        <f>C4/B4</f>
        <v>1</v>
      </c>
    </row>
    <row r="5" spans="1:6" ht="15.75">
      <c r="A5" s="12" t="s">
        <v>27</v>
      </c>
      <c r="B5" s="15">
        <v>0</v>
      </c>
      <c r="C5" s="15">
        <v>0</v>
      </c>
      <c r="D5" s="28">
        <f t="shared" ref="D5:D16" si="0">B5/$B$16</f>
        <v>0</v>
      </c>
      <c r="E5" s="28">
        <f t="shared" ref="E5:E16" si="1">C5/$C$16</f>
        <v>0</v>
      </c>
      <c r="F5" s="29"/>
    </row>
    <row r="6" spans="1:6" ht="15.75">
      <c r="A6" s="12" t="s">
        <v>28</v>
      </c>
      <c r="B6" s="15">
        <v>100</v>
      </c>
      <c r="C6" s="15">
        <v>80</v>
      </c>
      <c r="D6" s="28">
        <f t="shared" si="0"/>
        <v>0.21739130434782608</v>
      </c>
      <c r="E6" s="28">
        <f t="shared" si="1"/>
        <v>0.13559322033898305</v>
      </c>
      <c r="F6" s="29">
        <f t="shared" ref="F5:F16" si="2">C6/B6</f>
        <v>0.8</v>
      </c>
    </row>
    <row r="7" spans="1:6" ht="15.75">
      <c r="A7" s="12" t="s">
        <v>29</v>
      </c>
      <c r="B7" s="15">
        <v>0</v>
      </c>
      <c r="C7" s="15">
        <v>0</v>
      </c>
      <c r="D7" s="28">
        <f t="shared" si="0"/>
        <v>0</v>
      </c>
      <c r="E7" s="28">
        <f t="shared" si="1"/>
        <v>0</v>
      </c>
      <c r="F7" s="29"/>
    </row>
    <row r="8" spans="1:6" ht="15.75">
      <c r="A8" s="12" t="s">
        <v>30</v>
      </c>
      <c r="B8" s="15">
        <v>200</v>
      </c>
      <c r="C8" s="15">
        <v>250</v>
      </c>
      <c r="D8" s="28">
        <f t="shared" si="0"/>
        <v>0.43478260869565216</v>
      </c>
      <c r="E8" s="28">
        <f t="shared" si="1"/>
        <v>0.42372881355932202</v>
      </c>
      <c r="F8" s="29">
        <f t="shared" si="2"/>
        <v>1.25</v>
      </c>
    </row>
    <row r="9" spans="1:6" ht="15.75">
      <c r="A9" s="12" t="s">
        <v>31</v>
      </c>
      <c r="B9" s="15">
        <v>0</v>
      </c>
      <c r="C9" s="15">
        <v>0</v>
      </c>
      <c r="D9" s="28">
        <f t="shared" si="0"/>
        <v>0</v>
      </c>
      <c r="E9" s="28">
        <f t="shared" si="1"/>
        <v>0</v>
      </c>
      <c r="F9" s="29"/>
    </row>
    <row r="10" spans="1:6" ht="15.75">
      <c r="A10" s="12" t="s">
        <v>32</v>
      </c>
      <c r="B10" s="15">
        <f>SUM(B4:B9)</f>
        <v>310</v>
      </c>
      <c r="C10" s="15">
        <f>SUM(C4:C9)</f>
        <v>340</v>
      </c>
      <c r="D10" s="28">
        <f t="shared" si="0"/>
        <v>0.67391304347826086</v>
      </c>
      <c r="E10" s="28">
        <f t="shared" si="1"/>
        <v>0.57627118644067798</v>
      </c>
      <c r="F10" s="29">
        <f t="shared" si="2"/>
        <v>1.096774193548387</v>
      </c>
    </row>
    <row r="11" spans="1:6" ht="15.75">
      <c r="A11" s="15" t="s">
        <v>33</v>
      </c>
      <c r="B11" s="15"/>
      <c r="C11" s="15"/>
      <c r="D11" s="28">
        <f t="shared" si="0"/>
        <v>0</v>
      </c>
      <c r="E11" s="28">
        <f t="shared" si="1"/>
        <v>0</v>
      </c>
      <c r="F11" s="29"/>
    </row>
    <row r="12" spans="1:6" ht="15.75">
      <c r="A12" s="12" t="s">
        <v>34</v>
      </c>
      <c r="B12" s="15">
        <v>150</v>
      </c>
      <c r="C12" s="15">
        <v>250</v>
      </c>
      <c r="D12" s="28">
        <f t="shared" si="0"/>
        <v>0.32608695652173914</v>
      </c>
      <c r="E12" s="28">
        <f t="shared" si="1"/>
        <v>0.42372881355932202</v>
      </c>
      <c r="F12" s="29">
        <f t="shared" si="2"/>
        <v>1.6666666666666667</v>
      </c>
    </row>
    <row r="13" spans="1:6" ht="15.75">
      <c r="A13" s="12" t="s">
        <v>35</v>
      </c>
      <c r="B13" s="15">
        <v>0</v>
      </c>
      <c r="C13" s="15">
        <v>0</v>
      </c>
      <c r="D13" s="28">
        <f t="shared" si="0"/>
        <v>0</v>
      </c>
      <c r="E13" s="28">
        <f t="shared" si="1"/>
        <v>0</v>
      </c>
      <c r="F13" s="29"/>
    </row>
    <row r="14" spans="1:6" ht="15.75">
      <c r="A14" s="12" t="s">
        <v>36</v>
      </c>
      <c r="B14" s="15">
        <v>0</v>
      </c>
      <c r="C14" s="15">
        <v>0</v>
      </c>
      <c r="D14" s="28">
        <f t="shared" si="0"/>
        <v>0</v>
      </c>
      <c r="E14" s="28">
        <f t="shared" si="1"/>
        <v>0</v>
      </c>
      <c r="F14" s="29"/>
    </row>
    <row r="15" spans="1:6" ht="15.75">
      <c r="A15" s="12" t="s">
        <v>37</v>
      </c>
      <c r="B15" s="15">
        <f>SUM(B12:B14)</f>
        <v>150</v>
      </c>
      <c r="C15" s="15">
        <f>SUM(C12:C14)</f>
        <v>250</v>
      </c>
      <c r="D15" s="28">
        <f t="shared" si="0"/>
        <v>0.32608695652173914</v>
      </c>
      <c r="E15" s="28">
        <f t="shared" si="1"/>
        <v>0.42372881355932202</v>
      </c>
      <c r="F15" s="29">
        <f t="shared" si="2"/>
        <v>1.6666666666666667</v>
      </c>
    </row>
    <row r="16" spans="1:6" ht="15.75">
      <c r="A16" s="12" t="s">
        <v>38</v>
      </c>
      <c r="B16" s="15">
        <f>B10+B15</f>
        <v>460</v>
      </c>
      <c r="C16" s="15">
        <f>C10+C15</f>
        <v>590</v>
      </c>
      <c r="D16" s="28">
        <f t="shared" si="0"/>
        <v>1</v>
      </c>
      <c r="E16" s="28">
        <f t="shared" si="1"/>
        <v>1</v>
      </c>
      <c r="F16" s="29">
        <f t="shared" si="2"/>
        <v>1.2826086956521738</v>
      </c>
    </row>
    <row r="17" spans="1:6" ht="15.75">
      <c r="A17" s="13" t="s">
        <v>17</v>
      </c>
      <c r="B17" s="15"/>
      <c r="C17" s="15"/>
    </row>
    <row r="18" spans="1:6" ht="15.75">
      <c r="A18" s="15" t="s">
        <v>39</v>
      </c>
      <c r="B18" s="15"/>
      <c r="C18" s="15"/>
    </row>
    <row r="19" spans="1:6" ht="15.75">
      <c r="A19" s="12" t="s">
        <v>40</v>
      </c>
      <c r="B19" s="15">
        <v>200</v>
      </c>
      <c r="C19" s="15">
        <v>300</v>
      </c>
      <c r="D19" s="28">
        <f>B19/$B$29</f>
        <v>0.43478260869565216</v>
      </c>
      <c r="E19" s="28">
        <f>C19/$C$29</f>
        <v>0.50847457627118642</v>
      </c>
      <c r="F19" s="29">
        <f t="shared" ref="F19:F37" si="3">C19/B19</f>
        <v>1.5</v>
      </c>
    </row>
    <row r="20" spans="1:6" ht="15.75">
      <c r="A20" s="12" t="s">
        <v>41</v>
      </c>
      <c r="B20" s="15">
        <v>0</v>
      </c>
      <c r="C20" s="15">
        <v>0</v>
      </c>
      <c r="D20" s="28">
        <f t="shared" ref="D20:D29" si="4">B20/$B$29</f>
        <v>0</v>
      </c>
      <c r="E20" s="28">
        <f t="shared" ref="E20:E29" si="5">C20/$C$29</f>
        <v>0</v>
      </c>
      <c r="F20" s="29"/>
    </row>
    <row r="21" spans="1:6" ht="15.75">
      <c r="A21" s="12" t="s">
        <v>42</v>
      </c>
      <c r="B21" s="15">
        <v>0</v>
      </c>
      <c r="C21" s="15">
        <v>0</v>
      </c>
      <c r="D21" s="28">
        <f t="shared" si="4"/>
        <v>0</v>
      </c>
      <c r="E21" s="28">
        <f t="shared" si="5"/>
        <v>0</v>
      </c>
      <c r="F21" s="29"/>
    </row>
    <row r="22" spans="1:6" ht="15.75">
      <c r="A22" s="12" t="s">
        <v>43</v>
      </c>
      <c r="B22" s="15">
        <v>0</v>
      </c>
      <c r="C22" s="15">
        <v>0</v>
      </c>
      <c r="D22" s="28">
        <f t="shared" si="4"/>
        <v>0</v>
      </c>
      <c r="E22" s="28">
        <f t="shared" si="5"/>
        <v>0</v>
      </c>
      <c r="F22" s="29"/>
    </row>
    <row r="23" spans="1:6" ht="15.75">
      <c r="A23" s="12" t="s">
        <v>44</v>
      </c>
      <c r="B23" s="15">
        <v>0</v>
      </c>
      <c r="C23" s="15">
        <v>0</v>
      </c>
      <c r="D23" s="28">
        <f t="shared" si="4"/>
        <v>0</v>
      </c>
      <c r="E23" s="28">
        <f t="shared" si="5"/>
        <v>0</v>
      </c>
      <c r="F23" s="29"/>
    </row>
    <row r="24" spans="1:6" ht="15.75">
      <c r="A24" s="12" t="s">
        <v>45</v>
      </c>
      <c r="B24" s="15">
        <f>SUM(B19:B23)</f>
        <v>200</v>
      </c>
      <c r="C24" s="15">
        <f>SUM(C19:C23)</f>
        <v>300</v>
      </c>
      <c r="D24" s="28">
        <f t="shared" si="4"/>
        <v>0.43478260869565216</v>
      </c>
      <c r="E24" s="28">
        <f t="shared" si="5"/>
        <v>0.50847457627118642</v>
      </c>
      <c r="F24" s="29">
        <f t="shared" si="3"/>
        <v>1.5</v>
      </c>
    </row>
    <row r="25" spans="1:6" ht="15.75">
      <c r="A25" s="15" t="s">
        <v>46</v>
      </c>
      <c r="B25" s="15"/>
      <c r="C25" s="15"/>
      <c r="D25" s="28">
        <f t="shared" si="4"/>
        <v>0</v>
      </c>
      <c r="E25" s="28">
        <f t="shared" si="5"/>
        <v>0</v>
      </c>
      <c r="F25" s="29"/>
    </row>
    <row r="26" spans="1:6" ht="15.75">
      <c r="A26" s="12" t="s">
        <v>47</v>
      </c>
      <c r="B26" s="15">
        <v>60</v>
      </c>
      <c r="C26" s="15">
        <v>60</v>
      </c>
      <c r="D26" s="28">
        <f t="shared" si="4"/>
        <v>0.13043478260869565</v>
      </c>
      <c r="E26" s="28">
        <f t="shared" si="5"/>
        <v>0.10169491525423729</v>
      </c>
      <c r="F26" s="29">
        <f t="shared" si="3"/>
        <v>1</v>
      </c>
    </row>
    <row r="27" spans="1:6" ht="15.75">
      <c r="A27" s="12" t="s">
        <v>48</v>
      </c>
      <c r="B27" s="15">
        <f>B24+B26</f>
        <v>260</v>
      </c>
      <c r="C27" s="15">
        <f>C24+C26</f>
        <v>360</v>
      </c>
      <c r="D27" s="28">
        <f t="shared" si="4"/>
        <v>0.56521739130434778</v>
      </c>
      <c r="E27" s="28">
        <f t="shared" si="5"/>
        <v>0.61016949152542377</v>
      </c>
      <c r="F27" s="29">
        <f t="shared" si="3"/>
        <v>1.3846153846153846</v>
      </c>
    </row>
    <row r="28" spans="1:6" ht="15.75">
      <c r="A28" s="15" t="s">
        <v>18</v>
      </c>
      <c r="B28" s="15">
        <v>200</v>
      </c>
      <c r="C28" s="15">
        <v>230</v>
      </c>
      <c r="D28" s="28">
        <f t="shared" si="4"/>
        <v>0.43478260869565216</v>
      </c>
      <c r="E28" s="28">
        <f t="shared" si="5"/>
        <v>0.38983050847457629</v>
      </c>
      <c r="F28" s="29">
        <f t="shared" si="3"/>
        <v>1.1499999999999999</v>
      </c>
    </row>
    <row r="29" spans="1:6" ht="15.75">
      <c r="A29" s="12" t="s">
        <v>49</v>
      </c>
      <c r="B29" s="15">
        <f>B27+B28</f>
        <v>460</v>
      </c>
      <c r="C29" s="15">
        <f>C27+C28</f>
        <v>590</v>
      </c>
      <c r="D29" s="28">
        <f t="shared" si="4"/>
        <v>1</v>
      </c>
      <c r="E29" s="28">
        <f t="shared" si="5"/>
        <v>1</v>
      </c>
      <c r="F29" s="29">
        <f t="shared" si="3"/>
        <v>1.2826086956521738</v>
      </c>
    </row>
    <row r="30" spans="1:6" ht="15.75">
      <c r="A30" s="11" t="s">
        <v>50</v>
      </c>
      <c r="B30" s="15"/>
      <c r="C30" s="15"/>
      <c r="D30" s="30"/>
      <c r="E30" s="30"/>
      <c r="F30" s="30"/>
    </row>
    <row r="31" spans="1:6" ht="15.75">
      <c r="A31" s="12" t="s">
        <v>20</v>
      </c>
      <c r="B31" s="15">
        <v>1000</v>
      </c>
      <c r="C31" s="15">
        <v>1300</v>
      </c>
      <c r="D31" s="28">
        <f>B31/$B$31</f>
        <v>1</v>
      </c>
      <c r="E31" s="28">
        <f>C31/$C$31</f>
        <v>1</v>
      </c>
      <c r="F31" s="29">
        <f t="shared" si="3"/>
        <v>1.3</v>
      </c>
    </row>
    <row r="32" spans="1:6" ht="15.75">
      <c r="A32" s="12" t="s">
        <v>51</v>
      </c>
      <c r="B32" s="15">
        <v>500</v>
      </c>
      <c r="C32" s="15">
        <v>600</v>
      </c>
      <c r="D32" s="28">
        <f t="shared" ref="D32:D37" si="6">B32/$B$31</f>
        <v>0.5</v>
      </c>
      <c r="E32" s="28">
        <f t="shared" ref="E32:E37" si="7">C32/$C$31</f>
        <v>0.46153846153846156</v>
      </c>
      <c r="F32" s="29">
        <f t="shared" si="3"/>
        <v>1.2</v>
      </c>
    </row>
    <row r="33" spans="1:6" ht="15.75">
      <c r="A33" s="16" t="s">
        <v>52</v>
      </c>
      <c r="B33" s="15">
        <f>B31-B32</f>
        <v>500</v>
      </c>
      <c r="C33" s="15">
        <f>C31-C32</f>
        <v>700</v>
      </c>
      <c r="D33" s="28">
        <f t="shared" si="6"/>
        <v>0.5</v>
      </c>
      <c r="E33" s="28">
        <f t="shared" si="7"/>
        <v>0.53846153846153844</v>
      </c>
      <c r="F33" s="29">
        <f t="shared" si="3"/>
        <v>1.4</v>
      </c>
    </row>
    <row r="34" spans="1:6" ht="15.75">
      <c r="A34" s="12" t="s">
        <v>54</v>
      </c>
      <c r="B34" s="15">
        <v>200</v>
      </c>
      <c r="C34" s="15">
        <v>210</v>
      </c>
      <c r="D34" s="28">
        <f t="shared" si="6"/>
        <v>0.2</v>
      </c>
      <c r="E34" s="28">
        <f t="shared" si="7"/>
        <v>0.16153846153846155</v>
      </c>
      <c r="F34" s="29">
        <f t="shared" si="3"/>
        <v>1.05</v>
      </c>
    </row>
    <row r="35" spans="1:6" ht="15.75">
      <c r="A35" s="12" t="s">
        <v>55</v>
      </c>
      <c r="B35" s="15">
        <v>230</v>
      </c>
      <c r="C35" s="15">
        <v>350</v>
      </c>
      <c r="D35" s="28">
        <f t="shared" si="6"/>
        <v>0.23</v>
      </c>
      <c r="E35" s="28">
        <f t="shared" si="7"/>
        <v>0.26923076923076922</v>
      </c>
      <c r="F35" s="29">
        <f t="shared" si="3"/>
        <v>1.5217391304347827</v>
      </c>
    </row>
    <row r="36" spans="1:6" ht="15.75">
      <c r="A36" s="12" t="s">
        <v>56</v>
      </c>
      <c r="B36" s="15">
        <v>40</v>
      </c>
      <c r="C36" s="15">
        <v>100</v>
      </c>
      <c r="D36" s="28">
        <f t="shared" si="6"/>
        <v>0.04</v>
      </c>
      <c r="E36" s="28">
        <f t="shared" si="7"/>
        <v>7.6923076923076927E-2</v>
      </c>
      <c r="F36" s="29">
        <f t="shared" si="3"/>
        <v>2.5</v>
      </c>
    </row>
    <row r="37" spans="1:6" ht="15.75">
      <c r="A37" s="17" t="s">
        <v>53</v>
      </c>
      <c r="B37" s="15">
        <f>B33-B34-B35-B36</f>
        <v>30</v>
      </c>
      <c r="C37" s="15">
        <f>C33-C34-C35-C36</f>
        <v>40</v>
      </c>
      <c r="D37" s="28">
        <f t="shared" si="6"/>
        <v>0.03</v>
      </c>
      <c r="E37" s="28">
        <f t="shared" si="7"/>
        <v>3.0769230769230771E-2</v>
      </c>
      <c r="F37" s="29">
        <f t="shared" si="3"/>
        <v>1.3333333333333333</v>
      </c>
    </row>
    <row r="38" spans="1:6" ht="3.75" customHeight="1">
      <c r="A38" s="12"/>
      <c r="B38" s="15"/>
      <c r="C38" s="15"/>
    </row>
    <row r="39" spans="1:6" ht="15.75">
      <c r="A39" s="34" t="s">
        <v>59</v>
      </c>
      <c r="B39" s="15"/>
      <c r="C39" s="15"/>
    </row>
    <row r="40" spans="1:6" ht="15.75">
      <c r="A40" s="34" t="s">
        <v>78</v>
      </c>
      <c r="B40" s="15"/>
      <c r="C40" s="15"/>
    </row>
    <row r="41" spans="1:6" ht="8.25" customHeight="1" thickBot="1">
      <c r="A41" s="12"/>
      <c r="B41" s="15"/>
      <c r="C41" s="15"/>
    </row>
    <row r="42" spans="1:6" ht="19.5" thickBot="1">
      <c r="A42" s="32" t="s">
        <v>60</v>
      </c>
      <c r="B42" s="33" t="s">
        <v>61</v>
      </c>
      <c r="C42" s="33" t="s">
        <v>62</v>
      </c>
    </row>
    <row r="43" spans="1:6" ht="15.75">
      <c r="A43" s="34" t="s">
        <v>76</v>
      </c>
      <c r="B43" s="35">
        <f>B37/B28</f>
        <v>0.15</v>
      </c>
      <c r="C43" s="35">
        <f>C37/C28</f>
        <v>0.17391304347826086</v>
      </c>
    </row>
    <row r="44" spans="1:6" ht="15.75">
      <c r="A44" s="34" t="s">
        <v>77</v>
      </c>
      <c r="B44" s="35">
        <f>(B37+B36)/B29</f>
        <v>0.15217391304347827</v>
      </c>
      <c r="C44" s="35">
        <f>(C37+C36)/C29</f>
        <v>0.23728813559322035</v>
      </c>
    </row>
    <row r="45" spans="1:6" ht="15.75">
      <c r="A45" s="34" t="s">
        <v>63</v>
      </c>
      <c r="B45" s="36">
        <f>D37</f>
        <v>0.03</v>
      </c>
      <c r="C45" s="36">
        <f>E37</f>
        <v>3.0769230769230771E-2</v>
      </c>
    </row>
    <row r="46" spans="1:6" ht="15.75">
      <c r="A46" s="37" t="s">
        <v>64</v>
      </c>
      <c r="B46" s="38">
        <f>B43/B44</f>
        <v>0.98571428571428565</v>
      </c>
      <c r="C46" s="38">
        <f>C43/C44</f>
        <v>0.73291925465838503</v>
      </c>
    </row>
    <row r="47" spans="1:6" ht="15.75">
      <c r="A47" s="37" t="s">
        <v>65</v>
      </c>
      <c r="B47" s="38">
        <f>B31/B28</f>
        <v>5</v>
      </c>
      <c r="C47" s="38">
        <f>C31/C28</f>
        <v>5.6521739130434785</v>
      </c>
    </row>
    <row r="48" spans="1:6" ht="15.75">
      <c r="A48" s="37" t="s">
        <v>66</v>
      </c>
      <c r="B48" s="38">
        <f>B10-B24</f>
        <v>110</v>
      </c>
      <c r="C48" s="38">
        <f>C10-C24</f>
        <v>40</v>
      </c>
    </row>
    <row r="49" spans="1:4" ht="15.75">
      <c r="A49" s="39" t="s">
        <v>67</v>
      </c>
      <c r="B49" s="38">
        <f>B10</f>
        <v>310</v>
      </c>
      <c r="C49" s="38">
        <f>C10</f>
        <v>340</v>
      </c>
    </row>
    <row r="50" spans="1:4" ht="15.75">
      <c r="A50" s="37" t="s">
        <v>68</v>
      </c>
      <c r="B50" s="38">
        <f>B10/B24</f>
        <v>1.55</v>
      </c>
      <c r="C50" s="38">
        <f>C10/C24</f>
        <v>1.1333333333333333</v>
      </c>
    </row>
    <row r="51" spans="1:4" ht="15.75">
      <c r="A51" s="37" t="s">
        <v>69</v>
      </c>
      <c r="B51" s="38">
        <f>(B10-B8)/B24</f>
        <v>0.55000000000000004</v>
      </c>
      <c r="C51" s="38">
        <f>(C10-C8)/C24</f>
        <v>0.3</v>
      </c>
    </row>
    <row r="52" spans="1:4">
      <c r="A52" s="31" t="s">
        <v>70</v>
      </c>
      <c r="B52" s="41">
        <f>(B6*365)/B31</f>
        <v>36.5</v>
      </c>
      <c r="C52" s="41">
        <f>(C6*365)/C31</f>
        <v>22.46153846153846</v>
      </c>
      <c r="D52" t="s">
        <v>71</v>
      </c>
    </row>
    <row r="53" spans="1:4">
      <c r="A53" s="31" t="s">
        <v>72</v>
      </c>
      <c r="B53" s="40">
        <f>(B8*365)/B32</f>
        <v>146</v>
      </c>
      <c r="C53" s="41">
        <f>(C8*365)/C32</f>
        <v>152.08333333333334</v>
      </c>
      <c r="D53" t="s">
        <v>71</v>
      </c>
    </row>
    <row r="54" spans="1:4" ht="15.75">
      <c r="A54" s="37" t="s">
        <v>73</v>
      </c>
      <c r="B54" s="38">
        <f>((B6*B52)+B8*(B52+B53))/B10</f>
        <v>129.51612903225808</v>
      </c>
      <c r="C54" s="38">
        <f>((C6*C52)+C8*(C52+C53))/C10</f>
        <v>133.62688536953243</v>
      </c>
      <c r="D54" t="s">
        <v>71</v>
      </c>
    </row>
    <row r="55" spans="1:4" ht="15.75">
      <c r="A55" s="37" t="s">
        <v>74</v>
      </c>
      <c r="B55" s="38">
        <f>(B24*365)/B32-0</f>
        <v>146</v>
      </c>
      <c r="C55" s="38">
        <f>(C24*365)/(C32-((C26-B26)+(C28-B28)))</f>
        <v>192.10526315789474</v>
      </c>
      <c r="D55" t="s">
        <v>71</v>
      </c>
    </row>
    <row r="56" spans="1:4" ht="15.75">
      <c r="A56" s="37" t="s">
        <v>75</v>
      </c>
      <c r="B56" s="38">
        <f>B54/B55</f>
        <v>0.88709677419354849</v>
      </c>
      <c r="C56" s="38">
        <f>C54/C55</f>
        <v>0.6955920060331825</v>
      </c>
    </row>
    <row r="57" spans="1:4" ht="15.75">
      <c r="A57" s="37" t="s">
        <v>80</v>
      </c>
      <c r="B57" s="18" t="s">
        <v>86</v>
      </c>
      <c r="C57" s="18" t="s">
        <v>86</v>
      </c>
    </row>
    <row r="58" spans="1:4" ht="15.75">
      <c r="A58" s="37" t="s">
        <v>83</v>
      </c>
      <c r="B58" s="18" t="s">
        <v>86</v>
      </c>
      <c r="C58" s="18" t="s">
        <v>86</v>
      </c>
    </row>
  </sheetData>
  <mergeCells count="1">
    <mergeCell ref="D1:E1"/>
  </mergeCells>
  <pageMargins left="0.24" right="0.26" top="0.23" bottom="0.17" header="0.17" footer="0.17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A34" sqref="A34"/>
    </sheetView>
  </sheetViews>
  <sheetFormatPr baseColWidth="10" defaultRowHeight="15"/>
  <cols>
    <col min="1" max="1" width="29" customWidth="1"/>
  </cols>
  <sheetData>
    <row r="1" spans="1:7" ht="20.100000000000001" customHeight="1">
      <c r="A1" s="10" t="s">
        <v>13</v>
      </c>
    </row>
    <row r="2" spans="1:7" ht="20.100000000000001" customHeight="1">
      <c r="A2" s="45" t="s">
        <v>90</v>
      </c>
      <c r="B2" s="45" t="s">
        <v>61</v>
      </c>
      <c r="C2" s="45" t="s">
        <v>62</v>
      </c>
      <c r="D2" s="45" t="s">
        <v>91</v>
      </c>
    </row>
    <row r="3" spans="1:7" ht="20.100000000000001" customHeight="1">
      <c r="A3" s="26" t="s">
        <v>18</v>
      </c>
      <c r="B3" s="44">
        <v>59473</v>
      </c>
      <c r="C3" s="44">
        <v>72753</v>
      </c>
      <c r="D3" s="44"/>
    </row>
    <row r="4" spans="1:7" ht="20.100000000000001" customHeight="1">
      <c r="A4" s="26" t="s">
        <v>20</v>
      </c>
      <c r="B4" s="44">
        <v>677784</v>
      </c>
      <c r="C4" s="44">
        <v>755000</v>
      </c>
      <c r="D4" s="44"/>
    </row>
    <row r="5" spans="1:7" ht="20.100000000000001" customHeight="1">
      <c r="A5" s="26" t="s">
        <v>92</v>
      </c>
      <c r="B5" s="44">
        <v>11086</v>
      </c>
      <c r="C5" s="44">
        <v>24366</v>
      </c>
      <c r="D5" s="44"/>
    </row>
    <row r="6" spans="1:7" ht="20.100000000000001" customHeight="1">
      <c r="A6" s="26" t="s">
        <v>93</v>
      </c>
      <c r="B6" s="44"/>
      <c r="C6" s="44"/>
      <c r="D6" s="44"/>
    </row>
    <row r="7" spans="1:7" ht="20.100000000000001" customHeight="1">
      <c r="A7" s="26" t="s">
        <v>65</v>
      </c>
      <c r="B7" s="44"/>
      <c r="C7" s="44"/>
      <c r="D7" s="44"/>
    </row>
    <row r="8" spans="1:7" ht="20.100000000000001" customHeight="1">
      <c r="A8" s="26" t="s">
        <v>94</v>
      </c>
      <c r="B8" s="44"/>
      <c r="C8" s="44"/>
      <c r="D8" s="44"/>
    </row>
    <row r="9" spans="1:7" ht="20.100000000000001" customHeight="1">
      <c r="A9" t="s">
        <v>95</v>
      </c>
    </row>
    <row r="10" spans="1:7" ht="20.100000000000001" customHeight="1">
      <c r="A10" t="s">
        <v>96</v>
      </c>
    </row>
    <row r="11" spans="1:7" ht="20.100000000000001" customHeight="1">
      <c r="A11" t="s">
        <v>97</v>
      </c>
    </row>
    <row r="12" spans="1:7" ht="20.100000000000001" customHeight="1">
      <c r="A12" s="5"/>
      <c r="B12" s="5"/>
      <c r="C12" s="5"/>
      <c r="D12" s="5"/>
      <c r="E12" s="5"/>
      <c r="F12" s="5"/>
      <c r="G12" s="5"/>
    </row>
    <row r="13" spans="1:7" ht="20.100000000000001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PEDAG</vt:lpstr>
      <vt:lpstr>APUNTE</vt:lpstr>
      <vt:lpstr>TRAB PRAC resuelto</vt:lpstr>
      <vt:lpstr>TRABAJO PRACTICO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ENRIQUE</cp:lastModifiedBy>
  <cp:lastPrinted>2020-06-08T18:14:50Z</cp:lastPrinted>
  <dcterms:created xsi:type="dcterms:W3CDTF">2020-04-08T16:44:30Z</dcterms:created>
  <dcterms:modified xsi:type="dcterms:W3CDTF">2020-06-08T18:46:41Z</dcterms:modified>
</cp:coreProperties>
</file>