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855" windowHeight="11760" activeTab="3"/>
  </bookViews>
  <sheets>
    <sheet name="PLAN PEDAG" sheetId="1" r:id="rId1"/>
    <sheet name="APUNTE" sheetId="9" r:id="rId2"/>
    <sheet name="TRAB PRACTICO resuelto" sheetId="8" r:id="rId3"/>
    <sheet name="TRABAJO PRACTICO" sheetId="10" r:id="rId4"/>
  </sheets>
  <calcPr calcId="124519"/>
</workbook>
</file>

<file path=xl/calcChain.xml><?xml version="1.0" encoding="utf-8"?>
<calcChain xmlns="http://schemas.openxmlformats.org/spreadsheetml/2006/main">
  <c r="B52" i="10"/>
  <c r="F56"/>
  <c r="E56"/>
  <c r="C56"/>
  <c r="B56"/>
  <c r="D56" s="1"/>
  <c r="G55"/>
  <c r="D55"/>
  <c r="G54"/>
  <c r="D54"/>
  <c r="G53"/>
  <c r="D53"/>
  <c r="F52"/>
  <c r="E52"/>
  <c r="C52"/>
  <c r="D52"/>
  <c r="G51"/>
  <c r="D51"/>
  <c r="G50"/>
  <c r="D50"/>
  <c r="E38"/>
  <c r="D38"/>
  <c r="E37"/>
  <c r="D37"/>
  <c r="E36"/>
  <c r="D36"/>
  <c r="C35"/>
  <c r="B35"/>
  <c r="E34"/>
  <c r="D34"/>
  <c r="E33"/>
  <c r="D33"/>
  <c r="F29"/>
  <c r="C28"/>
  <c r="C30" s="1"/>
  <c r="B28"/>
  <c r="B30" s="1"/>
  <c r="F27"/>
  <c r="F26"/>
  <c r="F25"/>
  <c r="F24"/>
  <c r="F23"/>
  <c r="C19"/>
  <c r="B19"/>
  <c r="F19" s="1"/>
  <c r="F18"/>
  <c r="F17"/>
  <c r="C15"/>
  <c r="C20" s="1"/>
  <c r="B15"/>
  <c r="B20" s="1"/>
  <c r="F14"/>
  <c r="F13"/>
  <c r="F12"/>
  <c r="F11"/>
  <c r="G56" l="1"/>
  <c r="G52"/>
  <c r="E20"/>
  <c r="E18"/>
  <c r="F20"/>
  <c r="E17"/>
  <c r="D29"/>
  <c r="D27"/>
  <c r="D25"/>
  <c r="D23"/>
  <c r="D30"/>
  <c r="D26"/>
  <c r="D24"/>
  <c r="D17"/>
  <c r="D14"/>
  <c r="D12"/>
  <c r="D20"/>
  <c r="D18"/>
  <c r="D13"/>
  <c r="D11"/>
  <c r="E30"/>
  <c r="E26"/>
  <c r="E24"/>
  <c r="F30"/>
  <c r="E29"/>
  <c r="E27"/>
  <c r="E25"/>
  <c r="E23"/>
  <c r="E19"/>
  <c r="B45"/>
  <c r="C45"/>
  <c r="D15"/>
  <c r="F15"/>
  <c r="D28"/>
  <c r="F28"/>
  <c r="E35"/>
  <c r="C39"/>
  <c r="D19"/>
  <c r="E28"/>
  <c r="D35"/>
  <c r="B39"/>
  <c r="B44" l="1"/>
  <c r="B46" s="1"/>
  <c r="B43"/>
  <c r="D39"/>
  <c r="B42" s="1"/>
  <c r="C44"/>
  <c r="C46" s="1"/>
  <c r="C43"/>
  <c r="E39"/>
  <c r="C42" s="1"/>
  <c r="F46" i="8" l="1"/>
  <c r="F47"/>
  <c r="F48"/>
  <c r="F45"/>
  <c r="E35"/>
  <c r="E36"/>
  <c r="E37"/>
  <c r="E38"/>
  <c r="E39"/>
  <c r="E40"/>
  <c r="E41"/>
  <c r="E42"/>
  <c r="E43"/>
  <c r="E44"/>
  <c r="E34"/>
  <c r="F32" l="1"/>
  <c r="F31"/>
  <c r="F30"/>
  <c r="F27"/>
  <c r="F25"/>
  <c r="F24"/>
  <c r="F22"/>
  <c r="E13"/>
  <c r="E12"/>
  <c r="E11"/>
  <c r="E10"/>
  <c r="E9"/>
  <c r="E8"/>
  <c r="E7"/>
  <c r="E47"/>
  <c r="D47"/>
  <c r="E46"/>
  <c r="D46"/>
  <c r="E45"/>
  <c r="D45"/>
  <c r="D44"/>
  <c r="D43"/>
  <c r="D42"/>
  <c r="D41"/>
  <c r="D40"/>
  <c r="D39"/>
  <c r="D38"/>
  <c r="D37"/>
  <c r="C36"/>
  <c r="C48" s="1"/>
  <c r="B36"/>
  <c r="B48" s="1"/>
  <c r="D35"/>
  <c r="D34"/>
  <c r="C27"/>
  <c r="B27"/>
  <c r="B30" s="1"/>
  <c r="C18"/>
  <c r="F18" s="1"/>
  <c r="B18"/>
  <c r="F15"/>
  <c r="C13"/>
  <c r="C19" s="1"/>
  <c r="B13"/>
  <c r="K11"/>
  <c r="J11"/>
  <c r="F11"/>
  <c r="K10"/>
  <c r="J10"/>
  <c r="K9"/>
  <c r="J9"/>
  <c r="F9"/>
  <c r="K8"/>
  <c r="J8"/>
  <c r="K7"/>
  <c r="J7"/>
  <c r="F7"/>
  <c r="E19" l="1"/>
  <c r="E15"/>
  <c r="E17"/>
  <c r="E16"/>
  <c r="D48"/>
  <c r="J6" s="1"/>
  <c r="J4"/>
  <c r="J3"/>
  <c r="B32"/>
  <c r="E48"/>
  <c r="K6" s="1"/>
  <c r="K5"/>
  <c r="K4"/>
  <c r="K3"/>
  <c r="E18"/>
  <c r="B19"/>
  <c r="C30"/>
  <c r="D36"/>
  <c r="F13"/>
  <c r="D17" l="1"/>
  <c r="D16"/>
  <c r="D12"/>
  <c r="D9"/>
  <c r="D8"/>
  <c r="D19"/>
  <c r="D15"/>
  <c r="D11"/>
  <c r="D10"/>
  <c r="D7"/>
  <c r="D32"/>
  <c r="D29"/>
  <c r="D25"/>
  <c r="D22"/>
  <c r="D31"/>
  <c r="D26"/>
  <c r="D24"/>
  <c r="D23"/>
  <c r="C32"/>
  <c r="E30" s="1"/>
  <c r="F19"/>
  <c r="D27"/>
  <c r="D13"/>
  <c r="D18"/>
  <c r="D30"/>
  <c r="J5"/>
  <c r="E31" l="1"/>
  <c r="E26"/>
  <c r="E24"/>
  <c r="E23"/>
  <c r="E32"/>
  <c r="E29"/>
  <c r="E25"/>
  <c r="E22"/>
  <c r="E27"/>
</calcChain>
</file>

<file path=xl/sharedStrings.xml><?xml version="1.0" encoding="utf-8"?>
<sst xmlns="http://schemas.openxmlformats.org/spreadsheetml/2006/main" count="203" uniqueCount="189">
  <si>
    <t>INSTITTUTO SUPERIOR DEL PREFESORADO DE SALTA Nro. 6005</t>
  </si>
  <si>
    <t>PLAN PEDAGOGICO: TECNICATURA SUP. EN ADM. CON ORIENTACION EN COMERCIALIZACION</t>
  </si>
  <si>
    <t>CONTENIDO O TEMA A DESARROLLAR</t>
  </si>
  <si>
    <t>GUIA O ACTIVIDADES</t>
  </si>
  <si>
    <t>BIBLIOGRAFIA</t>
  </si>
  <si>
    <t>Cdor Enrique J. Cárdenas</t>
  </si>
  <si>
    <t>APELLIDO Y NOMBRE DOCENTE:  CÁRDENAS, ENRIQUE JOSÉ</t>
  </si>
  <si>
    <t>ASIGNATURA: CONTABILIDAD DE GESTION 2do año</t>
  </si>
  <si>
    <t xml:space="preserve">HORARIO </t>
  </si>
  <si>
    <t xml:space="preserve">HORARIO : </t>
  </si>
  <si>
    <t>desde 21:40</t>
  </si>
  <si>
    <t>hasta 23:00</t>
  </si>
  <si>
    <t>APUNTES DE CLASE</t>
  </si>
  <si>
    <t>"ANALISIS E INTERPRETACION DE ESTADOS CONTABLES" Isaac A. Senderovich- Alejandro J. Telias</t>
  </si>
  <si>
    <t>TRABAJO PRACTICO</t>
  </si>
  <si>
    <t>CUALQUIER LIBRO DE ANALISIS E INTERPRETACION DE EECC</t>
  </si>
  <si>
    <t>GOOGLE</t>
  </si>
  <si>
    <t>NOMBRE:………………………………………………………………………….</t>
  </si>
  <si>
    <t>DNI…………………………….</t>
  </si>
  <si>
    <t>ESTADOS CONTABLES DE UN EMPRESA COMERCIAL  DEDICADA AL RUBRO FIAMBRERIA</t>
  </si>
  <si>
    <t>ESTADOS PATRIMONIALES</t>
  </si>
  <si>
    <t>ACTIVO</t>
  </si>
  <si>
    <t>AÑO1</t>
  </si>
  <si>
    <t>AÑO2</t>
  </si>
  <si>
    <t>%AÑO 1</t>
  </si>
  <si>
    <t>%AÑO2</t>
  </si>
  <si>
    <t>ACTIVO CORRIENTE</t>
  </si>
  <si>
    <t>CAJA Y BANCOS</t>
  </si>
  <si>
    <t>INVERSIONES</t>
  </si>
  <si>
    <t>CREDITOS POR VENTAS</t>
  </si>
  <si>
    <t>OTROS CREDITOS</t>
  </si>
  <si>
    <t>BIENES DE CAMBIO</t>
  </si>
  <si>
    <t>OTROS ACTIVOS CTES.</t>
  </si>
  <si>
    <t>TOTAL ACTIVO CTE.</t>
  </si>
  <si>
    <t>ACTIVO NO CORRIENTE</t>
  </si>
  <si>
    <t>BIENES DE USO</t>
  </si>
  <si>
    <t>ACTIVOS INTANGIBLES</t>
  </si>
  <si>
    <t>OTROS ACTIVOS  NO CTES.</t>
  </si>
  <si>
    <t>TOTAL ACTIVO NO CTE.</t>
  </si>
  <si>
    <t>TOTAL ACTIVO</t>
  </si>
  <si>
    <t>PASIVO</t>
  </si>
  <si>
    <t>PASIVO CORRIENTE</t>
  </si>
  <si>
    <t>CUENTAS POR PAGAR</t>
  </si>
  <si>
    <t>PRESTAMOS</t>
  </si>
  <si>
    <t>DUEUDAS SOCIALES</t>
  </si>
  <si>
    <t>DEUDAS FISCALES</t>
  </si>
  <si>
    <t>OTROS PASIVOS CTES</t>
  </si>
  <si>
    <t>TOTAL PASIVO CTE</t>
  </si>
  <si>
    <t>PASIVO NO CORRIENTE</t>
  </si>
  <si>
    <t>TOTAL PASIVO NO CTE</t>
  </si>
  <si>
    <t>TOTAL PASIVO</t>
  </si>
  <si>
    <t>PATRIMONIO NETO</t>
  </si>
  <si>
    <t>TOTAL PASIVO + PAT.NETO</t>
  </si>
  <si>
    <t>UNIDAD 2</t>
  </si>
  <si>
    <t>Capitulo VI</t>
  </si>
  <si>
    <t>UTILIDAD NETA</t>
  </si>
  <si>
    <t>CALCULOS</t>
  </si>
  <si>
    <t>AÑO 1</t>
  </si>
  <si>
    <t>RENT. PAT. NETO</t>
  </si>
  <si>
    <t>RENT. INV. PERM</t>
  </si>
  <si>
    <t>EVOLUCION</t>
  </si>
  <si>
    <t>RENT. INV. TOTAL</t>
  </si>
  <si>
    <t>MARGEN UT.NETA/VTAS</t>
  </si>
  <si>
    <t>ROTACION DEL CAPITAL</t>
  </si>
  <si>
    <t>EFECTO PALANCA</t>
  </si>
  <si>
    <t>CAPITAL TRABAJO FINANC</t>
  </si>
  <si>
    <t>CAPITAL TRABAJO OP.</t>
  </si>
  <si>
    <t>INDICE LIQ. CORRIENTE</t>
  </si>
  <si>
    <t>ESTADOS DE RESULTADOS</t>
  </si>
  <si>
    <t>VENTAS</t>
  </si>
  <si>
    <t>COSTO MERC. VEND.</t>
  </si>
  <si>
    <t>GANANCIA BRUTA</t>
  </si>
  <si>
    <t>SUELDOS Y JORNALES</t>
  </si>
  <si>
    <t>ALQUILER</t>
  </si>
  <si>
    <t>IMP. NAC.(MONOT.)</t>
  </si>
  <si>
    <t>CARGAS SOC.(ANSES)</t>
  </si>
  <si>
    <t>IMP.PROV.(ACT.ECON.)</t>
  </si>
  <si>
    <t>IMP. Y TASAS MUNIC.</t>
  </si>
  <si>
    <t>SUELDO ENCARGADO</t>
  </si>
  <si>
    <t>HONORARIOS CONTADOR</t>
  </si>
  <si>
    <t>ENERGIA ELECTRICA</t>
  </si>
  <si>
    <t>AMORTIZ. BS. DE USO</t>
  </si>
  <si>
    <t>GASTOS VARIOS</t>
  </si>
  <si>
    <t xml:space="preserve">* La tasa de plazo fijo anual para el año 1 fue 20%, como diagnosticaria la </t>
  </si>
  <si>
    <t>situación econòmica para ese año?</t>
  </si>
  <si>
    <t>Es posible económicamente?</t>
  </si>
  <si>
    <t xml:space="preserve">* En Enero del año 3 se piensa solicitar un prestamo a una tasa del 30% anual, </t>
  </si>
  <si>
    <t>GANANCIA NETA O UT.NETA</t>
  </si>
  <si>
    <t>SE PIDE: *Completar la composicion horizontal ; Rentab. Del Patrimonio Neto,</t>
  </si>
  <si>
    <t>RENTABILIDAD DE LA INVERSIÓN PERMANENTE.</t>
  </si>
  <si>
    <t>RENTABILIDAD DE LA INVERSION TOTAL.</t>
  </si>
  <si>
    <t>RESPUESTA:</t>
  </si>
  <si>
    <t xml:space="preserve">significa que fue un año de mal desempeño económico, entendiendo que la opcion </t>
  </si>
  <si>
    <t xml:space="preserve">*Como el ROE del año 1 fue del 18,64 % anual es inferior a la tasa de plazo fijo del 20%, </t>
  </si>
  <si>
    <t>del plazo fijo fue mejor económicamente.</t>
  </si>
  <si>
    <t>* El ROE del año 2 fue 33,49% anual superior a la tasa activa del 30%, por lo que</t>
  </si>
  <si>
    <t>y nos quedaria ademas con un porcentaje de ganancia adicional.</t>
  </si>
  <si>
    <t>es recomendable solicitar el prestamo,  cubririamos los costos financieros</t>
  </si>
  <si>
    <t>RENTABILIDAD DE LA INVERSION PERMANENTE</t>
  </si>
  <si>
    <t>Refleja la tasa de retribuciòn de los capitales afectados en forma permanente, considerando como tales</t>
  </si>
  <si>
    <t>las aportadas por los propietarios y acreedores a largo plazo.</t>
  </si>
  <si>
    <t>CAPITALES</t>
  </si>
  <si>
    <t>PERMANENTES</t>
  </si>
  <si>
    <t>Evalúa el conjunto de los capitales disponibles a largo plazo prescindiendo de la titularidad de los</t>
  </si>
  <si>
    <t>mismos.</t>
  </si>
  <si>
    <t>Rent. De la</t>
  </si>
  <si>
    <t>Inv. Perm.</t>
  </si>
  <si>
    <t xml:space="preserve">(UTILIDAD NETA + INTERESES A LARGO PLAZO) x 100 </t>
  </si>
  <si>
    <t>=</t>
  </si>
  <si>
    <t>PATRIMONIO NETO + PASIVO NO CORRIENTE</t>
  </si>
  <si>
    <t>RENTABILIDAD DE LA INVERSION TOTAL (R.O.A. RETURN ON ASSET)</t>
  </si>
  <si>
    <t>Refleja la tasa de rendimiento del Activo Total y constituye una medida de eficiencia económica en</t>
  </si>
  <si>
    <t>la utilización de la Inversión total, aislándolo del factor financiero.</t>
  </si>
  <si>
    <t>Inv. Total</t>
  </si>
  <si>
    <t>(UTILIDAD NETA + INTERESES DE CORTO Y LARGO PLAZO) X 100</t>
  </si>
  <si>
    <t>PATRIMONIO NETO + PASIVO CTE. + PASIVO NO CTE.</t>
  </si>
  <si>
    <t>Tener en cuenta el Estado de Resultados para la obtención de los datos.</t>
  </si>
  <si>
    <t>COSTO DE VENTAS</t>
  </si>
  <si>
    <t>UTILIDAD BRUTA</t>
  </si>
  <si>
    <t>GASTOS DE ADMINISTRACION</t>
  </si>
  <si>
    <t>GASTOS DE COMERCIALIZACION</t>
  </si>
  <si>
    <t>UTILIDAD ANTES DE INTERESES E IMPUESTOS</t>
  </si>
  <si>
    <t>GASTOS FINANCIEROS CORTO PLAZO</t>
  </si>
  <si>
    <t>GASTOS FINANCIEROS LARGO PLAZO</t>
  </si>
  <si>
    <t>UTILIDAD ANTES DE IMPUESTOS</t>
  </si>
  <si>
    <t>IMPUESTO A LAS GANANCIAS</t>
  </si>
  <si>
    <t>UTILIDAD OPERATIVA Ó</t>
  </si>
  <si>
    <t>FINES ESPECÍFICOS DE LOS INDICES DE RENTABILIDAD.</t>
  </si>
  <si>
    <t>FINES ESPECÍFICOS DE LOS INDICES DE RENTABILIDAD</t>
  </si>
  <si>
    <t>1.- Rentabilidad del Patrimonio Neto</t>
  </si>
  <si>
    <t>* Reinversión de utilidades.</t>
  </si>
  <si>
    <t>* Dividendos en efectivo.</t>
  </si>
  <si>
    <t>* Valor de la acción en el mercado.</t>
  </si>
  <si>
    <t>2.- Rentabilidad de la Inversión Permanente</t>
  </si>
  <si>
    <t>* Incorporación de fuentes de financiación de largo plazo.</t>
  </si>
  <si>
    <t>* Factibilidad de proyectos de inversión.</t>
  </si>
  <si>
    <t>3.- Rentabilidad de la Inversión Total</t>
  </si>
  <si>
    <t>* Medición de responsables funcionales al cotejar resultados,</t>
  </si>
  <si>
    <t xml:space="preserve">obtenidos con capitales puestos a disposición. </t>
  </si>
  <si>
    <t>* Desarrollo de standards de eficiencia operativa.</t>
  </si>
  <si>
    <t>1.- Ud. Es oficial de Cuentas de un Banco,  se presenta un cliente con los balances 1992 y 1993 para</t>
  </si>
  <si>
    <t>solicitar un prestamo de $80000 para la compra de Bienes de Uso, la politica del banco es otorgar Créditos</t>
  </si>
  <si>
    <t>a un plazo no mayor de 12 meses, a una tasa anual del 10%. Deberá calificar la carpeta(analisis) emitiendo</t>
  </si>
  <si>
    <t>su opinion acerca de la conveniencia o no de la operación a la Gerencia, sugiriendo el monto posible del prestamo.</t>
  </si>
  <si>
    <t>INTELEC S.A. dedicada a Instalaciones electro-mecanicas</t>
  </si>
  <si>
    <t>BALANCE GENERAL</t>
  </si>
  <si>
    <t>COMP. VERTICAL</t>
  </si>
  <si>
    <t>COMP.HORIZ</t>
  </si>
  <si>
    <t>Caja y Bancos</t>
  </si>
  <si>
    <t>Creditos por Ventas</t>
  </si>
  <si>
    <t>Otros Creditos</t>
  </si>
  <si>
    <t>Bs. de Cambio(materiales)</t>
  </si>
  <si>
    <t>Total Activo Corriente</t>
  </si>
  <si>
    <t>Inversiones</t>
  </si>
  <si>
    <t>Bienes de Uso</t>
  </si>
  <si>
    <t>Total Activo No Corriente</t>
  </si>
  <si>
    <t>Total Activo</t>
  </si>
  <si>
    <t>Deudas Bancarias</t>
  </si>
  <si>
    <t>Duedas Comerciales</t>
  </si>
  <si>
    <t>Remun. Y Cargas Soc.</t>
  </si>
  <si>
    <t>Cargas Fiscales</t>
  </si>
  <si>
    <t>Otros pasivos</t>
  </si>
  <si>
    <t>Total Pasivo Corriente</t>
  </si>
  <si>
    <t>PASIVO + PN</t>
  </si>
  <si>
    <t>ESTADO DE RESULTADOS</t>
  </si>
  <si>
    <t>Ventas</t>
  </si>
  <si>
    <t>Costo de Ventas</t>
  </si>
  <si>
    <t>Ganancia Bruta</t>
  </si>
  <si>
    <t>Gastos de Comercializ.</t>
  </si>
  <si>
    <t>Gastos de Administrac.</t>
  </si>
  <si>
    <t>Gastos financieros C.PL.</t>
  </si>
  <si>
    <t>Resultado</t>
  </si>
  <si>
    <t>INDICES</t>
  </si>
  <si>
    <t>Rentab. De la Inv. Perm</t>
  </si>
  <si>
    <t>Rentabilidad PN</t>
  </si>
  <si>
    <t>Rentabilidad del Activo</t>
  </si>
  <si>
    <t>ing.prest</t>
  </si>
  <si>
    <t>modificada</t>
  </si>
  <si>
    <t>Activo corriente</t>
  </si>
  <si>
    <t>Activo no corriente</t>
  </si>
  <si>
    <t>Total</t>
  </si>
  <si>
    <t>Pasivo corriente</t>
  </si>
  <si>
    <t>Pasivo no cte.</t>
  </si>
  <si>
    <t>Patrimonio Neto</t>
  </si>
  <si>
    <t>Pasivo + Pat. Neto</t>
  </si>
  <si>
    <r>
      <rPr>
        <sz val="11"/>
        <color theme="1"/>
        <rFont val="Calibri"/>
        <family val="2"/>
        <scheme val="minor"/>
      </rPr>
      <t xml:space="preserve">                             TRABAJO PRACTICO</t>
    </r>
    <r>
      <rPr>
        <u/>
        <sz val="11"/>
        <color theme="1"/>
        <rFont val="Calibri"/>
        <family val="2"/>
        <scheme val="minor"/>
      </rPr>
      <t xml:space="preserve"> CONTABILIDAD DE GESTION </t>
    </r>
  </si>
  <si>
    <t>DATOS A TENER EN CUENTA</t>
  </si>
  <si>
    <t>?</t>
  </si>
  <si>
    <t>DIA/S: 27/04/20 y 28/04/20</t>
  </si>
</sst>
</file>

<file path=xl/styles.xml><?xml version="1.0" encoding="utf-8"?>
<styleSheet xmlns="http://schemas.openxmlformats.org/spreadsheetml/2006/main">
  <numFmts count="1">
    <numFmt numFmtId="168" formatCode="0.000"/>
  </numFmts>
  <fonts count="22"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entury Gothic"/>
      <family val="2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7030A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Aharoni"/>
      <charset val="177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6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4" fontId="9" fillId="0" borderId="0" xfId="0" applyNumberFormat="1" applyFont="1"/>
    <xf numFmtId="0" fontId="9" fillId="0" borderId="0" xfId="0" applyFont="1" applyAlignment="1">
      <alignment horizontal="center"/>
    </xf>
    <xf numFmtId="10" fontId="9" fillId="0" borderId="0" xfId="1" applyNumberFormat="1" applyFont="1" applyAlignment="1">
      <alignment horizontal="center"/>
    </xf>
    <xf numFmtId="0" fontId="10" fillId="2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10" fontId="9" fillId="0" borderId="0" xfId="0" applyNumberFormat="1" applyFont="1" applyAlignment="1">
      <alignment horizontal="center"/>
    </xf>
    <xf numFmtId="10" fontId="11" fillId="0" borderId="12" xfId="1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6" fillId="0" borderId="0" xfId="0" applyFont="1"/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0" fillId="0" borderId="15" xfId="0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0" xfId="0" applyFont="1" applyFill="1"/>
    <xf numFmtId="0" fontId="0" fillId="3" borderId="0" xfId="0" applyFill="1"/>
    <xf numFmtId="14" fontId="0" fillId="3" borderId="0" xfId="0" applyNumberFormat="1" applyFill="1"/>
    <xf numFmtId="0" fontId="19" fillId="3" borderId="0" xfId="0" applyFont="1" applyFill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/>
    <xf numFmtId="0" fontId="6" fillId="0" borderId="0" xfId="0" applyFont="1"/>
    <xf numFmtId="9" fontId="0" fillId="0" borderId="17" xfId="0" applyNumberFormat="1" applyBorder="1"/>
    <xf numFmtId="9" fontId="0" fillId="0" borderId="18" xfId="0" applyNumberFormat="1" applyBorder="1"/>
    <xf numFmtId="0" fontId="0" fillId="0" borderId="14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10" fontId="0" fillId="0" borderId="17" xfId="0" applyNumberFormat="1" applyBorder="1" applyAlignment="1">
      <alignment horizontal="center"/>
    </xf>
    <xf numFmtId="10" fontId="14" fillId="3" borderId="12" xfId="0" applyNumberFormat="1" applyFont="1" applyFill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0" fontId="0" fillId="0" borderId="19" xfId="0" applyNumberFormat="1" applyBorder="1" applyAlignment="1">
      <alignment horizontal="center"/>
    </xf>
    <xf numFmtId="1" fontId="18" fillId="0" borderId="20" xfId="0" applyNumberFormat="1" applyFont="1" applyBorder="1" applyAlignment="1">
      <alignment horizontal="center"/>
    </xf>
    <xf numFmtId="0" fontId="0" fillId="4" borderId="0" xfId="0" applyFill="1"/>
    <xf numFmtId="0" fontId="0" fillId="4" borderId="17" xfId="0" applyFill="1" applyBorder="1"/>
    <xf numFmtId="0" fontId="0" fillId="4" borderId="19" xfId="0" applyFill="1" applyBorder="1"/>
    <xf numFmtId="0" fontId="0" fillId="4" borderId="20" xfId="0" applyFill="1" applyBorder="1"/>
    <xf numFmtId="2" fontId="14" fillId="0" borderId="12" xfId="0" applyNumberFormat="1" applyFont="1" applyBorder="1" applyAlignment="1">
      <alignment horizontal="center"/>
    </xf>
    <xf numFmtId="0" fontId="15" fillId="0" borderId="0" xfId="0" applyFont="1"/>
    <xf numFmtId="0" fontId="15" fillId="0" borderId="0" xfId="0" applyFont="1" applyFill="1"/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/>
    <xf numFmtId="10" fontId="14" fillId="0" borderId="12" xfId="0" applyNumberFormat="1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0" fillId="0" borderId="0" xfId="0" applyFill="1" applyBorder="1"/>
    <xf numFmtId="2" fontId="20" fillId="0" borderId="7" xfId="0" applyNumberFormat="1" applyFont="1" applyBorder="1" applyAlignment="1">
      <alignment horizontal="center"/>
    </xf>
    <xf numFmtId="2" fontId="20" fillId="4" borderId="8" xfId="0" applyNumberFormat="1" applyFont="1" applyFill="1" applyBorder="1" applyAlignment="1">
      <alignment horizontal="center"/>
    </xf>
    <xf numFmtId="2" fontId="20" fillId="0" borderId="7" xfId="0" applyNumberFormat="1" applyFont="1" applyBorder="1" applyAlignment="1"/>
    <xf numFmtId="0" fontId="20" fillId="0" borderId="0" xfId="0" applyFont="1" applyBorder="1" applyAlignment="1"/>
    <xf numFmtId="2" fontId="20" fillId="4" borderId="8" xfId="0" applyNumberFormat="1" applyFont="1" applyFill="1" applyBorder="1" applyAlignment="1"/>
    <xf numFmtId="2" fontId="20" fillId="0" borderId="0" xfId="0" applyNumberFormat="1" applyFont="1" applyBorder="1" applyAlignment="1">
      <alignment horizontal="center"/>
    </xf>
    <xf numFmtId="2" fontId="20" fillId="0" borderId="8" xfId="0" applyNumberFormat="1" applyFont="1" applyBorder="1" applyAlignment="1">
      <alignment horizontal="center"/>
    </xf>
    <xf numFmtId="2" fontId="20" fillId="0" borderId="8" xfId="0" applyNumberFormat="1" applyFont="1" applyBorder="1" applyAlignment="1"/>
    <xf numFmtId="0" fontId="21" fillId="3" borderId="0" xfId="0" applyFont="1" applyFill="1" applyBorder="1"/>
    <xf numFmtId="2" fontId="21" fillId="3" borderId="7" xfId="0" applyNumberFormat="1" applyFont="1" applyFill="1" applyBorder="1" applyAlignment="1">
      <alignment horizontal="center"/>
    </xf>
    <xf numFmtId="2" fontId="21" fillId="3" borderId="0" xfId="0" applyNumberFormat="1" applyFont="1" applyFill="1" applyBorder="1" applyAlignment="1">
      <alignment horizontal="center"/>
    </xf>
    <xf numFmtId="2" fontId="21" fillId="0" borderId="8" xfId="0" applyNumberFormat="1" applyFont="1" applyBorder="1" applyAlignment="1">
      <alignment horizontal="center"/>
    </xf>
    <xf numFmtId="2" fontId="21" fillId="3" borderId="7" xfId="0" applyNumberFormat="1" applyFont="1" applyFill="1" applyBorder="1" applyAlignment="1"/>
    <xf numFmtId="2" fontId="21" fillId="3" borderId="0" xfId="0" applyNumberFormat="1" applyFont="1" applyFill="1" applyBorder="1" applyAlignment="1"/>
    <xf numFmtId="2" fontId="21" fillId="0" borderId="8" xfId="0" applyNumberFormat="1" applyFont="1" applyBorder="1" applyAlignment="1"/>
    <xf numFmtId="0" fontId="20" fillId="3" borderId="0" xfId="0" applyFont="1" applyFill="1" applyBorder="1"/>
    <xf numFmtId="2" fontId="20" fillId="3" borderId="7" xfId="0" applyNumberFormat="1" applyFont="1" applyFill="1" applyBorder="1" applyAlignment="1">
      <alignment horizontal="center"/>
    </xf>
    <xf numFmtId="2" fontId="20" fillId="3" borderId="0" xfId="0" applyNumberFormat="1" applyFont="1" applyFill="1" applyBorder="1" applyAlignment="1">
      <alignment horizontal="center"/>
    </xf>
    <xf numFmtId="2" fontId="20" fillId="3" borderId="7" xfId="0" applyNumberFormat="1" applyFont="1" applyFill="1" applyBorder="1" applyAlignment="1"/>
    <xf numFmtId="168" fontId="20" fillId="3" borderId="7" xfId="0" applyNumberFormat="1" applyFont="1" applyFill="1" applyBorder="1" applyAlignment="1">
      <alignment horizontal="center"/>
    </xf>
    <xf numFmtId="168" fontId="20" fillId="3" borderId="0" xfId="0" applyNumberFormat="1" applyFont="1" applyFill="1" applyBorder="1" applyAlignment="1">
      <alignment horizontal="center"/>
    </xf>
    <xf numFmtId="168" fontId="20" fillId="3" borderId="7" xfId="0" applyNumberFormat="1" applyFont="1" applyFill="1" applyBorder="1" applyAlignment="1"/>
    <xf numFmtId="168" fontId="20" fillId="3" borderId="0" xfId="0" applyNumberFormat="1" applyFont="1" applyFill="1" applyBorder="1" applyAlignment="1"/>
    <xf numFmtId="1" fontId="20" fillId="3" borderId="7" xfId="0" applyNumberFormat="1" applyFont="1" applyFill="1" applyBorder="1" applyAlignment="1">
      <alignment horizontal="center"/>
    </xf>
    <xf numFmtId="1" fontId="20" fillId="3" borderId="0" xfId="0" applyNumberFormat="1" applyFont="1" applyFill="1" applyBorder="1" applyAlignment="1">
      <alignment horizontal="center"/>
    </xf>
    <xf numFmtId="1" fontId="20" fillId="3" borderId="7" xfId="0" applyNumberFormat="1" applyFont="1" applyFill="1" applyBorder="1" applyAlignment="1"/>
    <xf numFmtId="1" fontId="20" fillId="3" borderId="0" xfId="0" applyNumberFormat="1" applyFont="1" applyFill="1" applyBorder="1" applyAlignment="1"/>
    <xf numFmtId="2" fontId="6" fillId="0" borderId="9" xfId="0" applyNumberFormat="1" applyFont="1" applyFill="1" applyBorder="1"/>
    <xf numFmtId="2" fontId="6" fillId="0" borderId="10" xfId="0" applyNumberFormat="1" applyFont="1" applyFill="1" applyBorder="1"/>
    <xf numFmtId="2" fontId="21" fillId="0" borderId="11" xfId="0" applyNumberFormat="1" applyFont="1" applyBorder="1" applyAlignment="1">
      <alignment horizontal="center"/>
    </xf>
    <xf numFmtId="2" fontId="6" fillId="0" borderId="9" xfId="0" applyNumberFormat="1" applyFont="1" applyFill="1" applyBorder="1" applyAlignment="1"/>
    <xf numFmtId="2" fontId="6" fillId="0" borderId="10" xfId="0" applyNumberFormat="1" applyFont="1" applyFill="1" applyBorder="1" applyAlignment="1"/>
    <xf numFmtId="2" fontId="21" fillId="0" borderId="11" xfId="0" applyNumberFormat="1" applyFont="1" applyBorder="1" applyAlignment="1"/>
    <xf numFmtId="2" fontId="20" fillId="3" borderId="12" xfId="0" applyNumberFormat="1" applyFont="1" applyFill="1" applyBorder="1" applyAlignment="1">
      <alignment horizontal="center"/>
    </xf>
    <xf numFmtId="2" fontId="20" fillId="0" borderId="12" xfId="0" applyNumberFormat="1" applyFont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5</xdr:row>
      <xdr:rowOff>0</xdr:rowOff>
    </xdr:from>
    <xdr:to>
      <xdr:col>3</xdr:col>
      <xdr:colOff>266700</xdr:colOff>
      <xdr:row>14</xdr:row>
      <xdr:rowOff>180975</xdr:rowOff>
    </xdr:to>
    <xdr:sp macro="" textlink="">
      <xdr:nvSpPr>
        <xdr:cNvPr id="2" name="1 Rectángulo"/>
        <xdr:cNvSpPr/>
      </xdr:nvSpPr>
      <xdr:spPr>
        <a:xfrm>
          <a:off x="1533525" y="952500"/>
          <a:ext cx="1019175" cy="1895475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/>
            <a:t>A</a:t>
          </a:r>
          <a:r>
            <a:rPr lang="es-ES" sz="1100">
              <a:solidFill>
                <a:sysClr val="windowText" lastClr="000000"/>
              </a:solidFill>
            </a:rPr>
            <a:t>ACTIVO</a:t>
          </a:r>
          <a:endParaRPr lang="es-ES" sz="1100"/>
        </a:p>
      </xdr:txBody>
    </xdr:sp>
    <xdr:clientData/>
  </xdr:twoCellAnchor>
  <xdr:twoCellAnchor>
    <xdr:from>
      <xdr:col>3</xdr:col>
      <xdr:colOff>276225</xdr:colOff>
      <xdr:row>5</xdr:row>
      <xdr:rowOff>0</xdr:rowOff>
    </xdr:from>
    <xdr:to>
      <xdr:col>4</xdr:col>
      <xdr:colOff>533400</xdr:colOff>
      <xdr:row>14</xdr:row>
      <xdr:rowOff>180975</xdr:rowOff>
    </xdr:to>
    <xdr:sp macro="" textlink="">
      <xdr:nvSpPr>
        <xdr:cNvPr id="3" name="2 Rectángulo"/>
        <xdr:cNvSpPr/>
      </xdr:nvSpPr>
      <xdr:spPr>
        <a:xfrm>
          <a:off x="2562225" y="952500"/>
          <a:ext cx="1019175" cy="1895475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endParaRPr lang="es-E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304801</xdr:colOff>
      <xdr:row>5</xdr:row>
      <xdr:rowOff>0</xdr:rowOff>
    </xdr:from>
    <xdr:ext cx="990599" cy="436786"/>
    <xdr:sp macro="" textlink="">
      <xdr:nvSpPr>
        <xdr:cNvPr id="4" name="3 CuadroTexto"/>
        <xdr:cNvSpPr txBox="1"/>
      </xdr:nvSpPr>
      <xdr:spPr>
        <a:xfrm>
          <a:off x="2590801" y="952500"/>
          <a:ext cx="990599" cy="43678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lang="es-ES" sz="1100"/>
            <a:t>PASIVO</a:t>
          </a:r>
        </a:p>
        <a:p>
          <a:pPr algn="ctr"/>
          <a:r>
            <a:rPr lang="es-ES" sz="1100"/>
            <a:t>CORRIENTE</a:t>
          </a:r>
        </a:p>
      </xdr:txBody>
    </xdr:sp>
    <xdr:clientData/>
  </xdr:oneCellAnchor>
  <xdr:oneCellAnchor>
    <xdr:from>
      <xdr:col>3</xdr:col>
      <xdr:colOff>295275</xdr:colOff>
      <xdr:row>7</xdr:row>
      <xdr:rowOff>57150</xdr:rowOff>
    </xdr:from>
    <xdr:ext cx="990599" cy="609013"/>
    <xdr:sp macro="" textlink="">
      <xdr:nvSpPr>
        <xdr:cNvPr id="5" name="4 CuadroTexto"/>
        <xdr:cNvSpPr txBox="1"/>
      </xdr:nvSpPr>
      <xdr:spPr>
        <a:xfrm>
          <a:off x="2581275" y="1390650"/>
          <a:ext cx="990599" cy="609013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marL="0" indent="0" algn="ctr"/>
          <a:r>
            <a:rPr lang="es-ES" sz="1100">
              <a:solidFill>
                <a:schemeClr val="tx1"/>
              </a:solidFill>
              <a:latin typeface="+mn-lt"/>
              <a:ea typeface="+mn-ea"/>
              <a:cs typeface="+mn-cs"/>
            </a:rPr>
            <a:t>PASIVO</a:t>
          </a:r>
        </a:p>
        <a:p>
          <a:pPr marL="0" indent="0" algn="ctr"/>
          <a:r>
            <a:rPr lang="es-ES" sz="1100">
              <a:solidFill>
                <a:schemeClr val="tx1"/>
              </a:solidFill>
              <a:latin typeface="+mn-lt"/>
              <a:ea typeface="+mn-ea"/>
              <a:cs typeface="+mn-cs"/>
            </a:rPr>
            <a:t>NO CORRIENTE</a:t>
          </a:r>
        </a:p>
      </xdr:txBody>
    </xdr:sp>
    <xdr:clientData/>
  </xdr:oneCellAnchor>
  <xdr:oneCellAnchor>
    <xdr:from>
      <xdr:col>3</xdr:col>
      <xdr:colOff>304800</xdr:colOff>
      <xdr:row>11</xdr:row>
      <xdr:rowOff>76200</xdr:rowOff>
    </xdr:from>
    <xdr:ext cx="990600" cy="436786"/>
    <xdr:sp macro="" textlink="">
      <xdr:nvSpPr>
        <xdr:cNvPr id="6" name="5 CuadroTexto"/>
        <xdr:cNvSpPr txBox="1"/>
      </xdr:nvSpPr>
      <xdr:spPr>
        <a:xfrm>
          <a:off x="2590800" y="2171700"/>
          <a:ext cx="990600" cy="436786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marL="0" indent="0" algn="ctr"/>
          <a:r>
            <a:rPr lang="es-ES" sz="1100">
              <a:solidFill>
                <a:schemeClr val="tx1"/>
              </a:solidFill>
              <a:latin typeface="+mn-lt"/>
              <a:ea typeface="+mn-ea"/>
              <a:cs typeface="+mn-cs"/>
            </a:rPr>
            <a:t>PATRIMONIONETO</a:t>
          </a:r>
        </a:p>
      </xdr:txBody>
    </xdr:sp>
    <xdr:clientData/>
  </xdr:oneCellAnchor>
  <xdr:twoCellAnchor>
    <xdr:from>
      <xdr:col>4</xdr:col>
      <xdr:colOff>619125</xdr:colOff>
      <xdr:row>7</xdr:row>
      <xdr:rowOff>76200</xdr:rowOff>
    </xdr:from>
    <xdr:to>
      <xdr:col>5</xdr:col>
      <xdr:colOff>152400</xdr:colOff>
      <xdr:row>14</xdr:row>
      <xdr:rowOff>180975</xdr:rowOff>
    </xdr:to>
    <xdr:sp macro="" textlink="">
      <xdr:nvSpPr>
        <xdr:cNvPr id="7" name="6 Cerrar llave"/>
        <xdr:cNvSpPr/>
      </xdr:nvSpPr>
      <xdr:spPr>
        <a:xfrm>
          <a:off x="3667125" y="1409700"/>
          <a:ext cx="295275" cy="1438275"/>
        </a:xfrm>
        <a:prstGeom prst="rightBrace">
          <a:avLst/>
        </a:prstGeom>
        <a:solidFill>
          <a:sysClr val="window" lastClr="FFFFFF"/>
        </a:solidFill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E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552450</xdr:colOff>
      <xdr:row>20</xdr:row>
      <xdr:rowOff>0</xdr:rowOff>
    </xdr:from>
    <xdr:to>
      <xdr:col>6</xdr:col>
      <xdr:colOff>209550</xdr:colOff>
      <xdr:row>20</xdr:row>
      <xdr:rowOff>9525</xdr:rowOff>
    </xdr:to>
    <xdr:cxnSp macro="">
      <xdr:nvCxnSpPr>
        <xdr:cNvPr id="9" name="8 Conector recto"/>
        <xdr:cNvCxnSpPr/>
      </xdr:nvCxnSpPr>
      <xdr:spPr>
        <a:xfrm>
          <a:off x="1314450" y="3810000"/>
          <a:ext cx="3467100" cy="95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</xdr:colOff>
      <xdr:row>27</xdr:row>
      <xdr:rowOff>0</xdr:rowOff>
    </xdr:from>
    <xdr:to>
      <xdr:col>6</xdr:col>
      <xdr:colOff>447675</xdr:colOff>
      <xdr:row>27</xdr:row>
      <xdr:rowOff>9525</xdr:rowOff>
    </xdr:to>
    <xdr:cxnSp macro="">
      <xdr:nvCxnSpPr>
        <xdr:cNvPr id="12" name="11 Conector recto"/>
        <xdr:cNvCxnSpPr/>
      </xdr:nvCxnSpPr>
      <xdr:spPr>
        <a:xfrm>
          <a:off x="1552575" y="5143500"/>
          <a:ext cx="3467100" cy="95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32</xdr:row>
      <xdr:rowOff>180975</xdr:rowOff>
    </xdr:from>
    <xdr:to>
      <xdr:col>3</xdr:col>
      <xdr:colOff>104775</xdr:colOff>
      <xdr:row>33</xdr:row>
      <xdr:rowOff>0</xdr:rowOff>
    </xdr:to>
    <xdr:cxnSp macro="">
      <xdr:nvCxnSpPr>
        <xdr:cNvPr id="13" name="12 Conector recto"/>
        <xdr:cNvCxnSpPr/>
      </xdr:nvCxnSpPr>
      <xdr:spPr>
        <a:xfrm>
          <a:off x="762000" y="6276975"/>
          <a:ext cx="1657350" cy="95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733425</xdr:colOff>
      <xdr:row>36</xdr:row>
      <xdr:rowOff>9525</xdr:rowOff>
    </xdr:from>
    <xdr:to>
      <xdr:col>3</xdr:col>
      <xdr:colOff>76200</xdr:colOff>
      <xdr:row>36</xdr:row>
      <xdr:rowOff>19050</xdr:rowOff>
    </xdr:to>
    <xdr:cxnSp macro="">
      <xdr:nvCxnSpPr>
        <xdr:cNvPr id="15" name="14 Conector recto"/>
        <xdr:cNvCxnSpPr/>
      </xdr:nvCxnSpPr>
      <xdr:spPr>
        <a:xfrm>
          <a:off x="733425" y="6867525"/>
          <a:ext cx="1657350" cy="95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723900</xdr:colOff>
      <xdr:row>39</xdr:row>
      <xdr:rowOff>0</xdr:rowOff>
    </xdr:from>
    <xdr:to>
      <xdr:col>3</xdr:col>
      <xdr:colOff>66675</xdr:colOff>
      <xdr:row>39</xdr:row>
      <xdr:rowOff>9525</xdr:rowOff>
    </xdr:to>
    <xdr:cxnSp macro="">
      <xdr:nvCxnSpPr>
        <xdr:cNvPr id="16" name="15 Conector recto"/>
        <xdr:cNvCxnSpPr/>
      </xdr:nvCxnSpPr>
      <xdr:spPr>
        <a:xfrm>
          <a:off x="723900" y="7429500"/>
          <a:ext cx="1657350" cy="95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657225</xdr:colOff>
      <xdr:row>40</xdr:row>
      <xdr:rowOff>180975</xdr:rowOff>
    </xdr:from>
    <xdr:to>
      <xdr:col>3</xdr:col>
      <xdr:colOff>0</xdr:colOff>
      <xdr:row>41</xdr:row>
      <xdr:rowOff>0</xdr:rowOff>
    </xdr:to>
    <xdr:cxnSp macro="">
      <xdr:nvCxnSpPr>
        <xdr:cNvPr id="17" name="16 Conector recto"/>
        <xdr:cNvCxnSpPr/>
      </xdr:nvCxnSpPr>
      <xdr:spPr>
        <a:xfrm>
          <a:off x="657225" y="7800975"/>
          <a:ext cx="1657350" cy="95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32</xdr:row>
      <xdr:rowOff>95250</xdr:rowOff>
    </xdr:from>
    <xdr:to>
      <xdr:col>1</xdr:col>
      <xdr:colOff>180975</xdr:colOff>
      <xdr:row>32</xdr:row>
      <xdr:rowOff>96838</xdr:rowOff>
    </xdr:to>
    <xdr:cxnSp macro="">
      <xdr:nvCxnSpPr>
        <xdr:cNvPr id="18" name="17 Conector recto"/>
        <xdr:cNvCxnSpPr/>
      </xdr:nvCxnSpPr>
      <xdr:spPr>
        <a:xfrm>
          <a:off x="742950" y="6191250"/>
          <a:ext cx="200025" cy="1588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504825</xdr:colOff>
      <xdr:row>34</xdr:row>
      <xdr:rowOff>104775</xdr:rowOff>
    </xdr:from>
    <xdr:to>
      <xdr:col>0</xdr:col>
      <xdr:colOff>704850</xdr:colOff>
      <xdr:row>34</xdr:row>
      <xdr:rowOff>106363</xdr:rowOff>
    </xdr:to>
    <xdr:cxnSp macro="">
      <xdr:nvCxnSpPr>
        <xdr:cNvPr id="22" name="21 Conector recto"/>
        <xdr:cNvCxnSpPr/>
      </xdr:nvCxnSpPr>
      <xdr:spPr>
        <a:xfrm>
          <a:off x="504825" y="6581775"/>
          <a:ext cx="200025" cy="1588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523875</xdr:colOff>
      <xdr:row>35</xdr:row>
      <xdr:rowOff>123825</xdr:rowOff>
    </xdr:from>
    <xdr:to>
      <xdr:col>0</xdr:col>
      <xdr:colOff>723900</xdr:colOff>
      <xdr:row>35</xdr:row>
      <xdr:rowOff>125413</xdr:rowOff>
    </xdr:to>
    <xdr:cxnSp macro="">
      <xdr:nvCxnSpPr>
        <xdr:cNvPr id="23" name="22 Conector recto"/>
        <xdr:cNvCxnSpPr/>
      </xdr:nvCxnSpPr>
      <xdr:spPr>
        <a:xfrm>
          <a:off x="523875" y="6791325"/>
          <a:ext cx="200025" cy="1588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552450</xdr:colOff>
      <xdr:row>37</xdr:row>
      <xdr:rowOff>114300</xdr:rowOff>
    </xdr:from>
    <xdr:to>
      <xdr:col>0</xdr:col>
      <xdr:colOff>752475</xdr:colOff>
      <xdr:row>37</xdr:row>
      <xdr:rowOff>115888</xdr:rowOff>
    </xdr:to>
    <xdr:cxnSp macro="">
      <xdr:nvCxnSpPr>
        <xdr:cNvPr id="24" name="23 Conector recto"/>
        <xdr:cNvCxnSpPr/>
      </xdr:nvCxnSpPr>
      <xdr:spPr>
        <a:xfrm>
          <a:off x="552450" y="7162800"/>
          <a:ext cx="200025" cy="1588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533400</xdr:colOff>
      <xdr:row>38</xdr:row>
      <xdr:rowOff>85725</xdr:rowOff>
    </xdr:from>
    <xdr:to>
      <xdr:col>0</xdr:col>
      <xdr:colOff>733425</xdr:colOff>
      <xdr:row>38</xdr:row>
      <xdr:rowOff>87313</xdr:rowOff>
    </xdr:to>
    <xdr:cxnSp macro="">
      <xdr:nvCxnSpPr>
        <xdr:cNvPr id="25" name="24 Conector recto"/>
        <xdr:cNvCxnSpPr/>
      </xdr:nvCxnSpPr>
      <xdr:spPr>
        <a:xfrm>
          <a:off x="533400" y="7324725"/>
          <a:ext cx="200025" cy="1588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600075</xdr:colOff>
      <xdr:row>40</xdr:row>
      <xdr:rowOff>104775</xdr:rowOff>
    </xdr:from>
    <xdr:to>
      <xdr:col>1</xdr:col>
      <xdr:colOff>38100</xdr:colOff>
      <xdr:row>40</xdr:row>
      <xdr:rowOff>106363</xdr:rowOff>
    </xdr:to>
    <xdr:cxnSp macro="">
      <xdr:nvCxnSpPr>
        <xdr:cNvPr id="26" name="25 Conector recto"/>
        <xdr:cNvCxnSpPr/>
      </xdr:nvCxnSpPr>
      <xdr:spPr>
        <a:xfrm>
          <a:off x="600075" y="7724775"/>
          <a:ext cx="200025" cy="1588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selection activeCell="E16" sqref="E16"/>
    </sheetView>
  </sheetViews>
  <sheetFormatPr baseColWidth="10" defaultRowHeight="15"/>
  <cols>
    <col min="4" max="4" width="15.28515625" customWidth="1"/>
  </cols>
  <sheetData>
    <row r="1" spans="1:8">
      <c r="A1" s="28" t="s">
        <v>0</v>
      </c>
      <c r="B1" s="28"/>
      <c r="C1" s="28"/>
      <c r="D1" s="28"/>
      <c r="E1" s="28"/>
      <c r="F1" s="28"/>
      <c r="G1" s="28"/>
      <c r="H1" s="28"/>
    </row>
    <row r="2" spans="1:8">
      <c r="A2" s="10" t="s">
        <v>1</v>
      </c>
    </row>
    <row r="4" spans="1:8">
      <c r="A4" t="s">
        <v>7</v>
      </c>
    </row>
    <row r="5" spans="1:8">
      <c r="A5" t="s">
        <v>6</v>
      </c>
    </row>
    <row r="6" spans="1:8">
      <c r="A6" t="s">
        <v>188</v>
      </c>
      <c r="D6" t="s">
        <v>9</v>
      </c>
      <c r="E6" t="s">
        <v>10</v>
      </c>
      <c r="G6" t="s">
        <v>11</v>
      </c>
    </row>
    <row r="7" spans="1:8" ht="15.75" thickBot="1">
      <c r="D7" t="s">
        <v>8</v>
      </c>
    </row>
    <row r="8" spans="1:8" ht="15.75" thickBot="1">
      <c r="A8" s="25" t="s">
        <v>2</v>
      </c>
      <c r="B8" s="26"/>
      <c r="C8" s="26"/>
      <c r="D8" s="26"/>
      <c r="E8" s="26"/>
      <c r="F8" s="26"/>
      <c r="G8" s="26"/>
      <c r="H8" s="27"/>
    </row>
    <row r="9" spans="1:8">
      <c r="A9" s="5"/>
      <c r="B9" s="5"/>
      <c r="C9" s="5"/>
      <c r="D9" s="5"/>
      <c r="E9" s="5"/>
      <c r="F9" s="5"/>
      <c r="G9" s="5"/>
      <c r="H9" s="6"/>
    </row>
    <row r="10" spans="1:8">
      <c r="A10" s="4" t="s">
        <v>53</v>
      </c>
      <c r="B10" s="5"/>
      <c r="C10" s="5"/>
      <c r="D10" s="5"/>
      <c r="E10" s="5"/>
      <c r="F10" s="5"/>
      <c r="G10" s="5"/>
      <c r="H10" s="6"/>
    </row>
    <row r="11" spans="1:8">
      <c r="A11" s="4" t="s">
        <v>89</v>
      </c>
      <c r="B11" s="5"/>
      <c r="C11" s="5"/>
      <c r="D11" s="5"/>
      <c r="E11" s="5"/>
      <c r="F11" s="5"/>
      <c r="G11" s="5"/>
      <c r="H11" s="6"/>
    </row>
    <row r="12" spans="1:8">
      <c r="A12" s="4" t="s">
        <v>90</v>
      </c>
      <c r="B12" s="5"/>
      <c r="C12" s="5"/>
      <c r="D12" s="5"/>
      <c r="E12" s="5"/>
      <c r="F12" s="5"/>
      <c r="G12" s="5"/>
      <c r="H12" s="6"/>
    </row>
    <row r="13" spans="1:8">
      <c r="A13" s="4" t="s">
        <v>127</v>
      </c>
      <c r="B13" s="5"/>
      <c r="C13" s="5"/>
      <c r="D13" s="5"/>
      <c r="E13" s="5"/>
      <c r="F13" s="5"/>
      <c r="G13" s="5"/>
      <c r="H13" s="6"/>
    </row>
    <row r="14" spans="1:8">
      <c r="B14" s="5"/>
      <c r="C14" s="5"/>
      <c r="D14" s="5"/>
      <c r="E14" s="5"/>
      <c r="F14" s="5"/>
      <c r="G14" s="5"/>
      <c r="H14" s="6"/>
    </row>
    <row r="15" spans="1:8">
      <c r="A15" s="4"/>
      <c r="B15" s="5"/>
      <c r="C15" s="5"/>
      <c r="D15" s="5"/>
      <c r="E15" s="5"/>
      <c r="F15" s="5"/>
      <c r="G15" s="5"/>
      <c r="H15" s="6"/>
    </row>
    <row r="16" spans="1:8">
      <c r="A16" s="4"/>
      <c r="B16" s="5"/>
      <c r="C16" s="5"/>
      <c r="D16" s="5"/>
      <c r="E16" s="5"/>
      <c r="F16" s="5"/>
      <c r="G16" s="5"/>
      <c r="H16" s="6"/>
    </row>
    <row r="17" spans="1:8">
      <c r="A17" s="4"/>
      <c r="B17" s="5"/>
      <c r="C17" s="5"/>
      <c r="D17" s="5"/>
      <c r="E17" s="5"/>
      <c r="F17" s="5"/>
      <c r="G17" s="5"/>
      <c r="H17" s="6"/>
    </row>
    <row r="18" spans="1:8" ht="15.75" thickBot="1">
      <c r="A18" s="7"/>
      <c r="B18" s="8"/>
      <c r="C18" s="8"/>
      <c r="D18" s="8"/>
      <c r="E18" s="8"/>
      <c r="F18" s="8"/>
      <c r="G18" s="8"/>
      <c r="H18" s="9"/>
    </row>
    <row r="19" spans="1:8" ht="15.75" thickBot="1">
      <c r="A19" s="25" t="s">
        <v>3</v>
      </c>
      <c r="B19" s="26"/>
      <c r="C19" s="26"/>
      <c r="D19" s="26"/>
      <c r="E19" s="26"/>
      <c r="F19" s="26"/>
      <c r="G19" s="26"/>
      <c r="H19" s="27"/>
    </row>
    <row r="20" spans="1:8">
      <c r="A20" s="1" t="s">
        <v>12</v>
      </c>
      <c r="B20" s="2"/>
      <c r="C20" s="2"/>
      <c r="D20" s="2"/>
      <c r="E20" s="2"/>
      <c r="F20" s="2"/>
      <c r="G20" s="2"/>
      <c r="H20" s="3"/>
    </row>
    <row r="21" spans="1:8">
      <c r="A21" s="4" t="s">
        <v>14</v>
      </c>
      <c r="B21" s="5"/>
      <c r="C21" s="5"/>
      <c r="D21" s="5"/>
      <c r="E21" s="5"/>
      <c r="F21" s="5"/>
      <c r="G21" s="5"/>
      <c r="H21" s="6"/>
    </row>
    <row r="22" spans="1:8">
      <c r="A22" s="4"/>
      <c r="B22" s="5"/>
      <c r="C22" s="5"/>
      <c r="D22" s="5"/>
      <c r="E22" s="5"/>
      <c r="F22" s="5"/>
      <c r="G22" s="5"/>
      <c r="H22" s="6"/>
    </row>
    <row r="23" spans="1:8">
      <c r="A23" s="4"/>
      <c r="B23" s="5"/>
      <c r="C23" s="5"/>
      <c r="D23" s="5"/>
      <c r="E23" s="5"/>
      <c r="F23" s="5"/>
      <c r="G23" s="5"/>
      <c r="H23" s="6"/>
    </row>
    <row r="24" spans="1:8">
      <c r="A24" s="4"/>
      <c r="B24" s="5"/>
      <c r="C24" s="5"/>
      <c r="D24" s="5"/>
      <c r="E24" s="5"/>
      <c r="F24" s="5"/>
      <c r="G24" s="5"/>
      <c r="H24" s="6"/>
    </row>
    <row r="25" spans="1:8">
      <c r="A25" s="4"/>
      <c r="B25" s="5"/>
      <c r="C25" s="5"/>
      <c r="D25" s="5"/>
      <c r="E25" s="5"/>
      <c r="F25" s="5"/>
      <c r="G25" s="5"/>
      <c r="H25" s="6"/>
    </row>
    <row r="26" spans="1:8">
      <c r="A26" s="4"/>
      <c r="B26" s="5"/>
      <c r="C26" s="5"/>
      <c r="D26" s="5"/>
      <c r="E26" s="5"/>
      <c r="F26" s="5"/>
      <c r="G26" s="5"/>
      <c r="H26" s="6"/>
    </row>
    <row r="27" spans="1:8">
      <c r="A27" s="4"/>
      <c r="B27" s="5"/>
      <c r="C27" s="5"/>
      <c r="D27" s="5"/>
      <c r="E27" s="5"/>
      <c r="F27" s="5"/>
      <c r="G27" s="5"/>
      <c r="H27" s="6"/>
    </row>
    <row r="28" spans="1:8" ht="15.75" thickBot="1">
      <c r="A28" s="7"/>
      <c r="B28" s="8"/>
      <c r="C28" s="8"/>
      <c r="D28" s="8"/>
      <c r="E28" s="8"/>
      <c r="F28" s="8"/>
      <c r="G28" s="8"/>
      <c r="H28" s="9"/>
    </row>
    <row r="29" spans="1:8" ht="15.75" thickBot="1">
      <c r="A29" s="25" t="s">
        <v>4</v>
      </c>
      <c r="B29" s="26"/>
      <c r="C29" s="26"/>
      <c r="D29" s="26"/>
      <c r="E29" s="26"/>
      <c r="F29" s="26"/>
      <c r="G29" s="26"/>
      <c r="H29" s="27"/>
    </row>
    <row r="30" spans="1:8">
      <c r="A30" s="1" t="s">
        <v>13</v>
      </c>
      <c r="B30" s="2"/>
      <c r="C30" s="2"/>
      <c r="D30" s="2"/>
      <c r="E30" s="2"/>
      <c r="F30" s="2"/>
      <c r="G30" s="2"/>
      <c r="H30" s="3"/>
    </row>
    <row r="31" spans="1:8">
      <c r="A31" s="4" t="s">
        <v>54</v>
      </c>
      <c r="B31" s="5"/>
      <c r="C31" s="5"/>
      <c r="D31" s="5"/>
      <c r="E31" s="5"/>
      <c r="F31" s="5"/>
      <c r="G31" s="5"/>
      <c r="H31" s="6"/>
    </row>
    <row r="32" spans="1:8">
      <c r="A32" s="4" t="s">
        <v>15</v>
      </c>
      <c r="B32" s="5"/>
      <c r="C32" s="5"/>
      <c r="D32" s="5"/>
      <c r="E32" s="5"/>
      <c r="F32" s="5"/>
      <c r="G32" s="5"/>
      <c r="H32" s="6"/>
    </row>
    <row r="33" spans="1:8" ht="15.75" thickBot="1">
      <c r="A33" s="7" t="s">
        <v>16</v>
      </c>
      <c r="B33" s="8"/>
      <c r="C33" s="8"/>
      <c r="D33" s="8"/>
      <c r="E33" s="8"/>
      <c r="F33" s="8"/>
      <c r="G33" s="8"/>
      <c r="H33" s="9"/>
    </row>
    <row r="35" spans="1:8">
      <c r="E35" t="s">
        <v>5</v>
      </c>
    </row>
  </sheetData>
  <mergeCells count="4">
    <mergeCell ref="A8:H8"/>
    <mergeCell ref="A19:H19"/>
    <mergeCell ref="A1:H1"/>
    <mergeCell ref="A29:H29"/>
  </mergeCells>
  <pageMargins left="0.3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3"/>
  <sheetViews>
    <sheetView workbookViewId="0">
      <selection activeCell="F34" sqref="F34"/>
    </sheetView>
  </sheetViews>
  <sheetFormatPr baseColWidth="10" defaultRowHeight="15"/>
  <cols>
    <col min="2" max="2" width="11.85546875" bestFit="1" customWidth="1"/>
  </cols>
  <sheetData>
    <row r="1" spans="1:10">
      <c r="A1" s="10" t="s">
        <v>98</v>
      </c>
      <c r="J1" s="10" t="s">
        <v>128</v>
      </c>
    </row>
    <row r="2" spans="1:10">
      <c r="A2" t="s">
        <v>99</v>
      </c>
    </row>
    <row r="3" spans="1:10">
      <c r="A3" t="s">
        <v>100</v>
      </c>
      <c r="J3" t="s">
        <v>129</v>
      </c>
    </row>
    <row r="4" spans="1:10">
      <c r="J4" t="s">
        <v>130</v>
      </c>
    </row>
    <row r="5" spans="1:10">
      <c r="J5" t="s">
        <v>131</v>
      </c>
    </row>
    <row r="6" spans="1:10">
      <c r="J6" t="s">
        <v>132</v>
      </c>
    </row>
    <row r="8" spans="1:10">
      <c r="J8" t="s">
        <v>133</v>
      </c>
    </row>
    <row r="9" spans="1:10">
      <c r="J9" t="s">
        <v>134</v>
      </c>
    </row>
    <row r="10" spans="1:10">
      <c r="F10" s="31"/>
      <c r="J10" t="s">
        <v>135</v>
      </c>
    </row>
    <row r="11" spans="1:10">
      <c r="F11" t="s">
        <v>101</v>
      </c>
    </row>
    <row r="12" spans="1:10">
      <c r="F12" t="s">
        <v>102</v>
      </c>
      <c r="J12" t="s">
        <v>136</v>
      </c>
    </row>
    <row r="13" spans="1:10">
      <c r="J13" t="s">
        <v>137</v>
      </c>
    </row>
    <row r="14" spans="1:10">
      <c r="J14" t="s">
        <v>138</v>
      </c>
    </row>
    <row r="15" spans="1:10">
      <c r="J15" t="s">
        <v>139</v>
      </c>
    </row>
    <row r="17" spans="1:3">
      <c r="A17" t="s">
        <v>103</v>
      </c>
    </row>
    <row r="18" spans="1:3">
      <c r="A18" t="s">
        <v>104</v>
      </c>
    </row>
    <row r="20" spans="1:3">
      <c r="A20" t="s">
        <v>105</v>
      </c>
      <c r="B20" t="s">
        <v>108</v>
      </c>
      <c r="C20" t="s">
        <v>107</v>
      </c>
    </row>
    <row r="21" spans="1:3">
      <c r="A21" t="s">
        <v>106</v>
      </c>
      <c r="C21" t="s">
        <v>109</v>
      </c>
    </row>
    <row r="23" spans="1:3">
      <c r="A23" s="10" t="s">
        <v>110</v>
      </c>
    </row>
    <row r="24" spans="1:3">
      <c r="A24" t="s">
        <v>111</v>
      </c>
    </row>
    <row r="25" spans="1:3">
      <c r="A25" t="s">
        <v>112</v>
      </c>
    </row>
    <row r="27" spans="1:3">
      <c r="A27" t="s">
        <v>105</v>
      </c>
      <c r="B27" t="s">
        <v>108</v>
      </c>
      <c r="C27" t="s">
        <v>114</v>
      </c>
    </row>
    <row r="28" spans="1:3">
      <c r="A28" t="s">
        <v>113</v>
      </c>
      <c r="C28" t="s">
        <v>115</v>
      </c>
    </row>
    <row r="30" spans="1:3">
      <c r="A30" t="s">
        <v>116</v>
      </c>
    </row>
    <row r="31" spans="1:3">
      <c r="B31" s="10" t="s">
        <v>68</v>
      </c>
    </row>
    <row r="32" spans="1:3">
      <c r="B32" s="33" t="s">
        <v>69</v>
      </c>
      <c r="C32" s="33"/>
    </row>
    <row r="33" spans="2:4">
      <c r="B33" s="33" t="s">
        <v>117</v>
      </c>
      <c r="C33" s="33"/>
    </row>
    <row r="34" spans="2:4">
      <c r="B34" s="33" t="s">
        <v>118</v>
      </c>
      <c r="C34" s="33"/>
    </row>
    <row r="35" spans="2:4">
      <c r="B35" s="36" t="s">
        <v>119</v>
      </c>
      <c r="C35" s="36"/>
    </row>
    <row r="36" spans="2:4">
      <c r="B36" s="35" t="s">
        <v>120</v>
      </c>
      <c r="C36" s="35"/>
    </row>
    <row r="37" spans="2:4">
      <c r="B37" s="33" t="s">
        <v>126</v>
      </c>
      <c r="C37" s="33"/>
      <c r="D37" t="s">
        <v>121</v>
      </c>
    </row>
    <row r="38" spans="2:4">
      <c r="B38" s="34" t="s">
        <v>122</v>
      </c>
      <c r="C38" s="34"/>
    </row>
    <row r="39" spans="2:4">
      <c r="B39" s="34" t="s">
        <v>123</v>
      </c>
      <c r="C39" s="34"/>
    </row>
    <row r="40" spans="2:4">
      <c r="B40" s="34" t="s">
        <v>124</v>
      </c>
      <c r="C40" s="34"/>
    </row>
    <row r="41" spans="2:4">
      <c r="B41" s="35" t="s">
        <v>125</v>
      </c>
      <c r="C41" s="35"/>
    </row>
    <row r="42" spans="2:4">
      <c r="B42" s="33" t="s">
        <v>55</v>
      </c>
      <c r="C42" s="33"/>
    </row>
    <row r="43" spans="2:4">
      <c r="B43" s="33"/>
      <c r="C43" s="33"/>
    </row>
  </sheetData>
  <mergeCells count="12"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</mergeCells>
  <pageMargins left="0.7" right="0.35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1"/>
  <sheetViews>
    <sheetView topLeftCell="A32" workbookViewId="0">
      <selection activeCell="C68" sqref="C68"/>
    </sheetView>
  </sheetViews>
  <sheetFormatPr baseColWidth="10" defaultRowHeight="14.1" customHeight="1"/>
  <cols>
    <col min="1" max="1" width="26.28515625" style="13" customWidth="1"/>
    <col min="2" max="2" width="9.140625" style="13" customWidth="1"/>
    <col min="3" max="3" width="9.42578125" style="13" customWidth="1"/>
    <col min="4" max="4" width="10" style="13" customWidth="1"/>
    <col min="5" max="5" width="10.42578125" style="13" customWidth="1"/>
    <col min="6" max="6" width="11.7109375" style="13" customWidth="1"/>
    <col min="7" max="8" width="11.42578125" style="13"/>
    <col min="9" max="9" width="26.85546875" style="13" customWidth="1"/>
    <col min="10" max="16384" width="11.42578125" style="13"/>
  </cols>
  <sheetData>
    <row r="1" spans="1:11" ht="14.1" customHeight="1">
      <c r="A1" s="12"/>
      <c r="F1" s="14"/>
      <c r="I1" s="13" t="s">
        <v>56</v>
      </c>
    </row>
    <row r="2" spans="1:11" ht="14.1" customHeight="1">
      <c r="A2" s="13" t="s">
        <v>17</v>
      </c>
      <c r="E2" s="13" t="s">
        <v>18</v>
      </c>
      <c r="J2" s="15" t="s">
        <v>57</v>
      </c>
      <c r="K2" s="15" t="s">
        <v>23</v>
      </c>
    </row>
    <row r="3" spans="1:11" ht="14.1" customHeight="1">
      <c r="A3" s="13" t="s">
        <v>19</v>
      </c>
      <c r="I3" s="13" t="s">
        <v>58</v>
      </c>
      <c r="J3" s="16">
        <f>B48/B31</f>
        <v>0.1864039143813159</v>
      </c>
      <c r="K3" s="16">
        <f>C48/C31</f>
        <v>0.334914024163952</v>
      </c>
    </row>
    <row r="4" spans="1:11" ht="14.1" customHeight="1">
      <c r="A4" s="17" t="s">
        <v>20</v>
      </c>
      <c r="I4" s="13" t="s">
        <v>59</v>
      </c>
      <c r="J4" s="16">
        <f>B48/B31</f>
        <v>0.1864039143813159</v>
      </c>
      <c r="K4" s="16">
        <f>C48/C31</f>
        <v>0.334914024163952</v>
      </c>
    </row>
    <row r="5" spans="1:11" ht="14.1" customHeight="1">
      <c r="A5" s="18" t="s">
        <v>21</v>
      </c>
      <c r="B5" s="15" t="s">
        <v>22</v>
      </c>
      <c r="C5" s="15" t="s">
        <v>23</v>
      </c>
      <c r="D5" s="15" t="s">
        <v>24</v>
      </c>
      <c r="E5" s="15" t="s">
        <v>25</v>
      </c>
      <c r="F5" s="15" t="s">
        <v>60</v>
      </c>
      <c r="I5" s="13" t="s">
        <v>61</v>
      </c>
      <c r="J5" s="16">
        <f>B48/B19</f>
        <v>0.11931206681303543</v>
      </c>
      <c r="K5" s="16">
        <f>C48/C19</f>
        <v>0.23985116352325078</v>
      </c>
    </row>
    <row r="6" spans="1:11" ht="14.1" customHeight="1">
      <c r="A6" s="19" t="s">
        <v>26</v>
      </c>
      <c r="I6" s="13" t="s">
        <v>62</v>
      </c>
      <c r="J6" s="20">
        <f>D48</f>
        <v>1.6356243286946875E-2</v>
      </c>
      <c r="K6" s="20">
        <f>E48</f>
        <v>3.2272847682119209E-2</v>
      </c>
    </row>
    <row r="7" spans="1:11" ht="14.1" customHeight="1">
      <c r="A7" s="13" t="s">
        <v>27</v>
      </c>
      <c r="B7" s="19">
        <v>5000</v>
      </c>
      <c r="C7" s="19">
        <v>4288</v>
      </c>
      <c r="D7" s="16">
        <f>B7/$B$19</f>
        <v>5.3812045288217314E-2</v>
      </c>
      <c r="E7" s="21">
        <f t="shared" ref="E7:E13" si="0">C7/$C$19</f>
        <v>4.2209709808245066E-2</v>
      </c>
      <c r="F7" s="16">
        <f>C7/B7</f>
        <v>0.85760000000000003</v>
      </c>
      <c r="I7" s="13" t="s">
        <v>63</v>
      </c>
      <c r="J7" s="22">
        <f>B34/B31</f>
        <v>11.396499251761304</v>
      </c>
      <c r="K7" s="22">
        <f>C34/C31</f>
        <v>10.377578931452998</v>
      </c>
    </row>
    <row r="8" spans="1:11" ht="14.1" customHeight="1">
      <c r="A8" s="13" t="s">
        <v>28</v>
      </c>
      <c r="B8" s="19">
        <v>0</v>
      </c>
      <c r="C8" s="19">
        <v>0</v>
      </c>
      <c r="D8" s="16">
        <f t="shared" ref="D8:D19" si="1">B8/$B$19</f>
        <v>0</v>
      </c>
      <c r="E8" s="21">
        <f t="shared" si="0"/>
        <v>0</v>
      </c>
      <c r="F8" s="16"/>
      <c r="I8" s="13" t="s">
        <v>64</v>
      </c>
      <c r="J8" s="22">
        <f>18.64/11.93</f>
        <v>1.5624476110645433</v>
      </c>
      <c r="K8" s="22">
        <f>33.49/23.99</f>
        <v>1.3959983326385996</v>
      </c>
    </row>
    <row r="9" spans="1:11" ht="14.1" customHeight="1">
      <c r="A9" s="13" t="s">
        <v>29</v>
      </c>
      <c r="B9" s="19">
        <v>500</v>
      </c>
      <c r="C9" s="19">
        <v>1000</v>
      </c>
      <c r="D9" s="16">
        <f t="shared" si="1"/>
        <v>5.3812045288217317E-3</v>
      </c>
      <c r="E9" s="21">
        <f t="shared" si="0"/>
        <v>9.843682324684017E-3</v>
      </c>
      <c r="F9" s="16">
        <f t="shared" ref="F9:F19" si="2">C9/B9</f>
        <v>2</v>
      </c>
      <c r="I9" s="13" t="s">
        <v>65</v>
      </c>
      <c r="J9" s="15">
        <f>B13-B27</f>
        <v>6273</v>
      </c>
      <c r="K9" s="15">
        <f>C13-C27</f>
        <v>17253</v>
      </c>
    </row>
    <row r="10" spans="1:11" ht="14.1" customHeight="1">
      <c r="A10" s="13" t="s">
        <v>30</v>
      </c>
      <c r="B10" s="19">
        <v>0</v>
      </c>
      <c r="C10" s="19">
        <v>0</v>
      </c>
      <c r="D10" s="16">
        <f t="shared" si="1"/>
        <v>0</v>
      </c>
      <c r="E10" s="21">
        <f t="shared" si="0"/>
        <v>0</v>
      </c>
      <c r="F10" s="16"/>
      <c r="I10" s="13" t="s">
        <v>66</v>
      </c>
      <c r="J10" s="15">
        <f>B13</f>
        <v>39716</v>
      </c>
      <c r="K10" s="15">
        <f>C13</f>
        <v>46088</v>
      </c>
    </row>
    <row r="11" spans="1:11" ht="14.1" customHeight="1">
      <c r="A11" s="13" t="s">
        <v>31</v>
      </c>
      <c r="B11" s="19">
        <v>34216</v>
      </c>
      <c r="C11" s="19">
        <v>40800</v>
      </c>
      <c r="D11" s="16">
        <f t="shared" si="1"/>
        <v>0.36824658831632873</v>
      </c>
      <c r="E11" s="21">
        <f t="shared" si="0"/>
        <v>0.4016222388471079</v>
      </c>
      <c r="F11" s="16">
        <f t="shared" si="2"/>
        <v>1.1924245966799158</v>
      </c>
      <c r="I11" s="13" t="s">
        <v>67</v>
      </c>
      <c r="J11" s="22">
        <f>B13/B27</f>
        <v>1.1875728852076668</v>
      </c>
      <c r="K11" s="22">
        <f>C13/C27</f>
        <v>1.598335356337784</v>
      </c>
    </row>
    <row r="12" spans="1:11" ht="14.1" customHeight="1">
      <c r="A12" s="13" t="s">
        <v>32</v>
      </c>
      <c r="B12" s="19">
        <v>0</v>
      </c>
      <c r="C12" s="19">
        <v>0</v>
      </c>
      <c r="D12" s="16">
        <f t="shared" si="1"/>
        <v>0</v>
      </c>
      <c r="E12" s="21">
        <f t="shared" si="0"/>
        <v>0</v>
      </c>
      <c r="F12" s="16"/>
    </row>
    <row r="13" spans="1:11" ht="14.1" customHeight="1">
      <c r="A13" s="13" t="s">
        <v>33</v>
      </c>
      <c r="B13" s="19">
        <f>SUM(B7:B12)</f>
        <v>39716</v>
      </c>
      <c r="C13" s="19">
        <f>SUM(C7:C12)</f>
        <v>46088</v>
      </c>
      <c r="D13" s="16">
        <f t="shared" si="1"/>
        <v>0.42743983813336778</v>
      </c>
      <c r="E13" s="21">
        <f t="shared" si="0"/>
        <v>0.45367563098003699</v>
      </c>
      <c r="F13" s="16">
        <f t="shared" si="2"/>
        <v>1.160439117735925</v>
      </c>
    </row>
    <row r="14" spans="1:11" ht="14.1" customHeight="1">
      <c r="A14" s="19" t="s">
        <v>34</v>
      </c>
      <c r="B14" s="19"/>
      <c r="C14" s="19"/>
    </row>
    <row r="15" spans="1:11" ht="14.1" customHeight="1">
      <c r="A15" s="13" t="s">
        <v>35</v>
      </c>
      <c r="B15" s="19">
        <v>53200</v>
      </c>
      <c r="C15" s="19">
        <v>55500</v>
      </c>
      <c r="D15" s="16">
        <f t="shared" si="1"/>
        <v>0.57256016186663228</v>
      </c>
      <c r="E15" s="16">
        <f t="shared" ref="E15:E19" si="3">C15/$C$19</f>
        <v>0.54632436901996295</v>
      </c>
      <c r="F15" s="16">
        <f t="shared" si="2"/>
        <v>1.0432330827067668</v>
      </c>
    </row>
    <row r="16" spans="1:11" ht="14.1" customHeight="1">
      <c r="A16" s="13" t="s">
        <v>36</v>
      </c>
      <c r="B16" s="19">
        <v>0</v>
      </c>
      <c r="C16" s="19">
        <v>0</v>
      </c>
      <c r="D16" s="16">
        <f t="shared" si="1"/>
        <v>0</v>
      </c>
      <c r="E16" s="16">
        <f t="shared" si="3"/>
        <v>0</v>
      </c>
      <c r="F16" s="16"/>
    </row>
    <row r="17" spans="1:6" ht="15.75">
      <c r="A17" s="13" t="s">
        <v>37</v>
      </c>
      <c r="B17" s="19">
        <v>0</v>
      </c>
      <c r="C17" s="19">
        <v>0</v>
      </c>
      <c r="D17" s="16">
        <f t="shared" si="1"/>
        <v>0</v>
      </c>
      <c r="E17" s="16">
        <f t="shared" si="3"/>
        <v>0</v>
      </c>
      <c r="F17" s="16"/>
    </row>
    <row r="18" spans="1:6" ht="15.75">
      <c r="A18" s="13" t="s">
        <v>38</v>
      </c>
      <c r="B18" s="19">
        <f>SUM(B15:B17)</f>
        <v>53200</v>
      </c>
      <c r="C18" s="19">
        <f>SUM(C15:C17)</f>
        <v>55500</v>
      </c>
      <c r="D18" s="16">
        <f t="shared" si="1"/>
        <v>0.57256016186663228</v>
      </c>
      <c r="E18" s="16">
        <f t="shared" si="3"/>
        <v>0.54632436901996295</v>
      </c>
      <c r="F18" s="16">
        <f t="shared" si="2"/>
        <v>1.0432330827067668</v>
      </c>
    </row>
    <row r="19" spans="1:6" ht="15.75">
      <c r="A19" s="13" t="s">
        <v>39</v>
      </c>
      <c r="B19" s="19">
        <f>B13+B18</f>
        <v>92916</v>
      </c>
      <c r="C19" s="19">
        <f>C13+C18</f>
        <v>101588</v>
      </c>
      <c r="D19" s="16">
        <f t="shared" si="1"/>
        <v>1</v>
      </c>
      <c r="E19" s="16">
        <f t="shared" si="3"/>
        <v>1</v>
      </c>
      <c r="F19" s="16">
        <f t="shared" si="2"/>
        <v>1.0933316113478841</v>
      </c>
    </row>
    <row r="20" spans="1:6" ht="15.75">
      <c r="A20" s="18" t="s">
        <v>40</v>
      </c>
      <c r="B20" s="19"/>
      <c r="C20" s="19"/>
    </row>
    <row r="21" spans="1:6" ht="15.75">
      <c r="A21" s="19" t="s">
        <v>41</v>
      </c>
      <c r="B21" s="19"/>
      <c r="C21" s="19"/>
    </row>
    <row r="22" spans="1:6" ht="15.75">
      <c r="A22" s="13" t="s">
        <v>42</v>
      </c>
      <c r="B22" s="19">
        <v>28664</v>
      </c>
      <c r="C22" s="19">
        <v>22600</v>
      </c>
      <c r="D22" s="16">
        <f>B22/$B$32</f>
        <v>0.30849369322829223</v>
      </c>
      <c r="E22" s="16">
        <f>C22/$C$32</f>
        <v>0.22246722053785881</v>
      </c>
      <c r="F22" s="21">
        <f t="shared" ref="F22:F27" si="4">C22/B22</f>
        <v>0.78844543678481716</v>
      </c>
    </row>
    <row r="23" spans="1:6" ht="15.75">
      <c r="A23" s="13" t="s">
        <v>43</v>
      </c>
      <c r="B23" s="19">
        <v>0</v>
      </c>
      <c r="C23" s="19">
        <v>0</v>
      </c>
      <c r="D23" s="16">
        <f>B23/$B$32</f>
        <v>0</v>
      </c>
      <c r="E23" s="16">
        <f t="shared" ref="E23:E32" si="5">C23/$C$32</f>
        <v>0</v>
      </c>
      <c r="F23" s="21"/>
    </row>
    <row r="24" spans="1:6" ht="15.75">
      <c r="A24" s="13" t="s">
        <v>44</v>
      </c>
      <c r="B24" s="19">
        <v>2130</v>
      </c>
      <c r="C24" s="19">
        <v>3500</v>
      </c>
      <c r="D24" s="16">
        <f t="shared" ref="D24:D32" si="6">B24/$B$32</f>
        <v>2.2923931292780576E-2</v>
      </c>
      <c r="E24" s="16">
        <f t="shared" si="5"/>
        <v>3.4452888136394064E-2</v>
      </c>
      <c r="F24" s="21">
        <f t="shared" si="4"/>
        <v>1.6431924882629108</v>
      </c>
    </row>
    <row r="25" spans="1:6" ht="15.75">
      <c r="A25" s="13" t="s">
        <v>45</v>
      </c>
      <c r="B25" s="19">
        <v>2649</v>
      </c>
      <c r="C25" s="19">
        <v>2735</v>
      </c>
      <c r="D25" s="16">
        <f t="shared" si="6"/>
        <v>2.8509621593697534E-2</v>
      </c>
      <c r="E25" s="16">
        <f t="shared" si="5"/>
        <v>2.6922471158010788E-2</v>
      </c>
      <c r="F25" s="21">
        <f t="shared" si="4"/>
        <v>1.032465081162703</v>
      </c>
    </row>
    <row r="26" spans="1:6" ht="15.75">
      <c r="A26" s="13" t="s">
        <v>46</v>
      </c>
      <c r="B26" s="19">
        <v>0</v>
      </c>
      <c r="C26" s="19">
        <v>0</v>
      </c>
      <c r="D26" s="16">
        <f t="shared" si="6"/>
        <v>0</v>
      </c>
      <c r="E26" s="16">
        <f t="shared" si="5"/>
        <v>0</v>
      </c>
      <c r="F26" s="21"/>
    </row>
    <row r="27" spans="1:6" ht="15.75">
      <c r="A27" s="13" t="s">
        <v>47</v>
      </c>
      <c r="B27" s="19">
        <f>SUM(B22:B26)</f>
        <v>33443</v>
      </c>
      <c r="C27" s="19">
        <f>SUM(C22:C26)</f>
        <v>28835</v>
      </c>
      <c r="D27" s="16">
        <f t="shared" si="6"/>
        <v>0.35992724611477034</v>
      </c>
      <c r="E27" s="16">
        <f t="shared" si="5"/>
        <v>0.28384257983226363</v>
      </c>
      <c r="F27" s="21">
        <f t="shared" si="4"/>
        <v>0.86221331818317737</v>
      </c>
    </row>
    <row r="28" spans="1:6" ht="15.75">
      <c r="A28" s="19" t="s">
        <v>48</v>
      </c>
      <c r="B28" s="19"/>
      <c r="C28" s="19"/>
    </row>
    <row r="29" spans="1:6" ht="15.75">
      <c r="A29" s="13" t="s">
        <v>49</v>
      </c>
      <c r="B29" s="19">
        <v>0</v>
      </c>
      <c r="C29" s="19">
        <v>0</v>
      </c>
      <c r="D29" s="16">
        <f t="shared" si="6"/>
        <v>0</v>
      </c>
      <c r="E29" s="16">
        <f t="shared" si="5"/>
        <v>0</v>
      </c>
    </row>
    <row r="30" spans="1:6" ht="15.75">
      <c r="A30" s="13" t="s">
        <v>50</v>
      </c>
      <c r="B30" s="19">
        <f>B27+B29</f>
        <v>33443</v>
      </c>
      <c r="C30" s="19">
        <f>C27+C29</f>
        <v>28835</v>
      </c>
      <c r="D30" s="16">
        <f t="shared" si="6"/>
        <v>0.35992724611477034</v>
      </c>
      <c r="E30" s="16">
        <f t="shared" si="5"/>
        <v>0.28384257983226363</v>
      </c>
      <c r="F30" s="21">
        <f t="shared" ref="F30:F32" si="7">C30/B30</f>
        <v>0.86221331818317737</v>
      </c>
    </row>
    <row r="31" spans="1:6" ht="15.75">
      <c r="A31" s="19" t="s">
        <v>51</v>
      </c>
      <c r="B31" s="19">
        <v>59473</v>
      </c>
      <c r="C31" s="19">
        <v>72753</v>
      </c>
      <c r="D31" s="16">
        <f t="shared" si="6"/>
        <v>0.64007275388522966</v>
      </c>
      <c r="E31" s="16">
        <f t="shared" si="5"/>
        <v>0.71615742016773631</v>
      </c>
      <c r="F31" s="21">
        <f t="shared" si="7"/>
        <v>1.2232946042742086</v>
      </c>
    </row>
    <row r="32" spans="1:6" ht="15.75">
      <c r="A32" s="13" t="s">
        <v>52</v>
      </c>
      <c r="B32" s="19">
        <f>B30+B31</f>
        <v>92916</v>
      </c>
      <c r="C32" s="19">
        <f>C30+C31</f>
        <v>101588</v>
      </c>
      <c r="D32" s="16">
        <f t="shared" si="6"/>
        <v>1</v>
      </c>
      <c r="E32" s="16">
        <f t="shared" si="5"/>
        <v>1</v>
      </c>
      <c r="F32" s="21">
        <f t="shared" si="7"/>
        <v>1.0933316113478841</v>
      </c>
    </row>
    <row r="33" spans="1:6" ht="15.75">
      <c r="A33" s="17" t="s">
        <v>68</v>
      </c>
      <c r="B33" s="19"/>
      <c r="C33" s="19"/>
    </row>
    <row r="34" spans="1:6" ht="15.75">
      <c r="A34" s="13" t="s">
        <v>69</v>
      </c>
      <c r="B34" s="19">
        <v>677784</v>
      </c>
      <c r="C34" s="19">
        <v>755000</v>
      </c>
      <c r="D34" s="16">
        <f>B34/$B$34</f>
        <v>1</v>
      </c>
      <c r="E34" s="16">
        <f t="shared" ref="E34:E44" si="8">C34/$C$34</f>
        <v>1</v>
      </c>
      <c r="F34" s="16"/>
    </row>
    <row r="35" spans="1:6" ht="15.75">
      <c r="A35" s="13" t="s">
        <v>70</v>
      </c>
      <c r="B35" s="19">
        <v>535798</v>
      </c>
      <c r="C35" s="19">
        <v>589844</v>
      </c>
      <c r="D35" s="16">
        <f t="shared" ref="D35:D48" si="9">B35/$B$34</f>
        <v>0.79051438216304903</v>
      </c>
      <c r="E35" s="16">
        <f t="shared" si="8"/>
        <v>0.78125033112582787</v>
      </c>
      <c r="F35" s="16"/>
    </row>
    <row r="36" spans="1:6" ht="15.75">
      <c r="A36" s="23" t="s">
        <v>71</v>
      </c>
      <c r="B36" s="19">
        <f>B34-B35</f>
        <v>141986</v>
      </c>
      <c r="C36" s="19">
        <f>C34-C35</f>
        <v>165156</v>
      </c>
      <c r="D36" s="16">
        <f t="shared" si="9"/>
        <v>0.20948561783695099</v>
      </c>
      <c r="E36" s="16">
        <f t="shared" si="8"/>
        <v>0.21874966887417219</v>
      </c>
      <c r="F36" s="16"/>
    </row>
    <row r="37" spans="1:6" ht="15.75">
      <c r="A37" s="13" t="s">
        <v>72</v>
      </c>
      <c r="B37" s="19">
        <v>29040</v>
      </c>
      <c r="C37" s="19">
        <v>35500</v>
      </c>
      <c r="D37" s="16">
        <f t="shared" si="9"/>
        <v>4.284550830353033E-2</v>
      </c>
      <c r="E37" s="16">
        <f t="shared" si="8"/>
        <v>4.7019867549668873E-2</v>
      </c>
      <c r="F37" s="16"/>
    </row>
    <row r="38" spans="1:6" ht="15.75">
      <c r="A38" s="13" t="s">
        <v>73</v>
      </c>
      <c r="B38" s="19">
        <v>19200</v>
      </c>
      <c r="C38" s="19">
        <v>21600</v>
      </c>
      <c r="D38" s="16">
        <f t="shared" si="9"/>
        <v>2.832760879572253E-2</v>
      </c>
      <c r="E38" s="16">
        <f t="shared" si="8"/>
        <v>2.8609271523178808E-2</v>
      </c>
      <c r="F38" s="16"/>
    </row>
    <row r="39" spans="1:6" ht="15.75">
      <c r="A39" s="13" t="s">
        <v>74</v>
      </c>
      <c r="B39" s="19">
        <v>7500</v>
      </c>
      <c r="C39" s="19">
        <v>7500</v>
      </c>
      <c r="D39" s="16">
        <f t="shared" si="9"/>
        <v>1.1065472185829114E-2</v>
      </c>
      <c r="E39" s="16">
        <f t="shared" si="8"/>
        <v>9.9337748344370865E-3</v>
      </c>
      <c r="F39" s="16"/>
    </row>
    <row r="40" spans="1:6" ht="15.75">
      <c r="A40" s="13" t="s">
        <v>75</v>
      </c>
      <c r="B40" s="19">
        <v>9700</v>
      </c>
      <c r="C40" s="19">
        <v>9900</v>
      </c>
      <c r="D40" s="16">
        <f t="shared" si="9"/>
        <v>1.4311344027005653E-2</v>
      </c>
      <c r="E40" s="16">
        <f t="shared" si="8"/>
        <v>1.3112582781456954E-2</v>
      </c>
      <c r="F40" s="16"/>
    </row>
    <row r="41" spans="1:6" ht="15.75">
      <c r="A41" s="13" t="s">
        <v>76</v>
      </c>
      <c r="B41" s="19">
        <v>1620</v>
      </c>
      <c r="C41" s="19">
        <v>1750</v>
      </c>
      <c r="D41" s="16">
        <f t="shared" si="9"/>
        <v>2.3901419921390885E-3</v>
      </c>
      <c r="E41" s="16">
        <f t="shared" si="8"/>
        <v>2.317880794701987E-3</v>
      </c>
      <c r="F41" s="16"/>
    </row>
    <row r="42" spans="1:6" ht="15.75">
      <c r="A42" s="13" t="s">
        <v>77</v>
      </c>
      <c r="B42" s="19">
        <v>840</v>
      </c>
      <c r="C42" s="19">
        <v>840</v>
      </c>
      <c r="D42" s="16">
        <f t="shared" si="9"/>
        <v>1.2393328848128607E-3</v>
      </c>
      <c r="E42" s="16">
        <f t="shared" si="8"/>
        <v>1.1125827814569536E-3</v>
      </c>
      <c r="F42" s="16"/>
    </row>
    <row r="43" spans="1:6" ht="15.75">
      <c r="A43" s="13" t="s">
        <v>78</v>
      </c>
      <c r="B43" s="19">
        <v>36000</v>
      </c>
      <c r="C43" s="19">
        <v>36000</v>
      </c>
      <c r="D43" s="16">
        <f t="shared" si="9"/>
        <v>5.3114266491979749E-2</v>
      </c>
      <c r="E43" s="16">
        <f t="shared" si="8"/>
        <v>4.7682119205298017E-2</v>
      </c>
      <c r="F43" s="16"/>
    </row>
    <row r="44" spans="1:6" ht="15.75">
      <c r="A44" s="13" t="s">
        <v>79</v>
      </c>
      <c r="B44" s="19">
        <v>5000</v>
      </c>
      <c r="C44" s="19">
        <v>5000</v>
      </c>
      <c r="D44" s="16">
        <f t="shared" si="9"/>
        <v>7.3769814572194094E-3</v>
      </c>
      <c r="E44" s="16">
        <f t="shared" si="8"/>
        <v>6.6225165562913907E-3</v>
      </c>
      <c r="F44" s="16"/>
    </row>
    <row r="45" spans="1:6" ht="15.75">
      <c r="A45" s="13" t="s">
        <v>80</v>
      </c>
      <c r="B45" s="19">
        <v>9000</v>
      </c>
      <c r="C45" s="19">
        <v>10000</v>
      </c>
      <c r="D45" s="16">
        <f t="shared" si="9"/>
        <v>1.3278566622994937E-2</v>
      </c>
      <c r="E45" s="16">
        <f t="shared" ref="E45:E48" si="10">C45/$C$34</f>
        <v>1.3245033112582781E-2</v>
      </c>
      <c r="F45" s="21">
        <f t="shared" ref="F45:F48" si="11">C45/B45</f>
        <v>1.1111111111111112</v>
      </c>
    </row>
    <row r="46" spans="1:6" ht="15.75">
      <c r="A46" s="13" t="s">
        <v>81</v>
      </c>
      <c r="B46" s="19">
        <v>10600</v>
      </c>
      <c r="C46" s="19">
        <v>10600</v>
      </c>
      <c r="D46" s="16">
        <f t="shared" si="9"/>
        <v>1.5639200689305147E-2</v>
      </c>
      <c r="E46" s="16">
        <f t="shared" si="10"/>
        <v>1.4039735099337749E-2</v>
      </c>
      <c r="F46" s="21">
        <f t="shared" si="11"/>
        <v>1</v>
      </c>
    </row>
    <row r="47" spans="1:6" ht="15.75">
      <c r="A47" s="13" t="s">
        <v>82</v>
      </c>
      <c r="B47" s="19">
        <v>2400</v>
      </c>
      <c r="C47" s="19">
        <v>2100</v>
      </c>
      <c r="D47" s="16">
        <f t="shared" si="9"/>
        <v>3.5409510994653163E-3</v>
      </c>
      <c r="E47" s="16">
        <f t="shared" si="10"/>
        <v>2.7814569536423841E-3</v>
      </c>
      <c r="F47" s="21">
        <f t="shared" si="11"/>
        <v>0.875</v>
      </c>
    </row>
    <row r="48" spans="1:6" ht="15.75">
      <c r="A48" s="24" t="s">
        <v>87</v>
      </c>
      <c r="B48" s="19">
        <f>B36-SUM(B37:B47)</f>
        <v>11086</v>
      </c>
      <c r="C48" s="19">
        <f>C36-SUM(C37:C47)</f>
        <v>24366</v>
      </c>
      <c r="D48" s="16">
        <f t="shared" si="9"/>
        <v>1.6356243286946875E-2</v>
      </c>
      <c r="E48" s="16">
        <f t="shared" si="10"/>
        <v>3.2272847682119209E-2</v>
      </c>
      <c r="F48" s="21">
        <f t="shared" si="11"/>
        <v>2.1979072704311746</v>
      </c>
    </row>
    <row r="49" spans="1:1" ht="15.75">
      <c r="A49" s="13" t="s">
        <v>88</v>
      </c>
    </row>
    <row r="50" spans="1:1" ht="15.75">
      <c r="A50" s="13" t="s">
        <v>83</v>
      </c>
    </row>
    <row r="51" spans="1:1" ht="15.75">
      <c r="A51" s="13" t="s">
        <v>84</v>
      </c>
    </row>
    <row r="52" spans="1:1" ht="15.75">
      <c r="A52" s="13" t="s">
        <v>86</v>
      </c>
    </row>
    <row r="53" spans="1:1" ht="15.75">
      <c r="A53" s="13" t="s">
        <v>85</v>
      </c>
    </row>
    <row r="55" spans="1:1" ht="14.1" customHeight="1">
      <c r="A55" s="11" t="s">
        <v>91</v>
      </c>
    </row>
    <row r="56" spans="1:1" ht="14.1" customHeight="1">
      <c r="A56" s="29" t="s">
        <v>93</v>
      </c>
    </row>
    <row r="57" spans="1:1" ht="14.1" customHeight="1">
      <c r="A57" s="29" t="s">
        <v>92</v>
      </c>
    </row>
    <row r="58" spans="1:1" ht="14.1" customHeight="1">
      <c r="A58" s="29" t="s">
        <v>94</v>
      </c>
    </row>
    <row r="59" spans="1:1" ht="14.1" customHeight="1">
      <c r="A59" s="29" t="s">
        <v>95</v>
      </c>
    </row>
    <row r="60" spans="1:1" ht="14.1" customHeight="1">
      <c r="A60" s="29" t="s">
        <v>97</v>
      </c>
    </row>
    <row r="61" spans="1:1" ht="14.1" customHeight="1">
      <c r="A61" s="29" t="s">
        <v>96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6"/>
  <sheetViews>
    <sheetView tabSelected="1" workbookViewId="0">
      <selection activeCell="E60" sqref="E60"/>
    </sheetView>
  </sheetViews>
  <sheetFormatPr baseColWidth="10" defaultRowHeight="15"/>
  <cols>
    <col min="1" max="1" width="23.7109375" customWidth="1"/>
    <col min="2" max="2" width="8.5703125" customWidth="1"/>
    <col min="3" max="3" width="9.7109375" customWidth="1"/>
    <col min="4" max="4" width="10.7109375" customWidth="1"/>
    <col min="5" max="5" width="8.85546875" customWidth="1"/>
    <col min="6" max="6" width="12" customWidth="1"/>
  </cols>
  <sheetData>
    <row r="1" spans="1:8">
      <c r="A1" s="37" t="s">
        <v>185</v>
      </c>
      <c r="B1" s="38"/>
      <c r="C1" s="38"/>
      <c r="D1" s="38"/>
      <c r="E1" s="38"/>
      <c r="F1" s="38"/>
      <c r="G1" s="39"/>
      <c r="H1" s="38"/>
    </row>
    <row r="2" spans="1:8">
      <c r="A2" s="38"/>
      <c r="B2" s="38"/>
      <c r="C2" s="38"/>
      <c r="D2" s="38"/>
      <c r="E2" s="38"/>
      <c r="F2" s="38"/>
      <c r="G2" s="38"/>
      <c r="H2" s="38"/>
    </row>
    <row r="3" spans="1:8">
      <c r="A3" s="38" t="s">
        <v>140</v>
      </c>
      <c r="B3" s="38"/>
      <c r="C3" s="38"/>
      <c r="D3" s="38"/>
      <c r="E3" s="38"/>
      <c r="F3" s="38"/>
      <c r="G3" s="38"/>
      <c r="H3" s="38"/>
    </row>
    <row r="4" spans="1:8">
      <c r="A4" s="38" t="s">
        <v>141</v>
      </c>
      <c r="B4" s="38"/>
      <c r="C4" s="38"/>
      <c r="D4" s="38"/>
      <c r="E4" s="38"/>
      <c r="F4" s="38"/>
      <c r="G4" s="38"/>
      <c r="H4" s="38"/>
    </row>
    <row r="5" spans="1:8">
      <c r="A5" s="38" t="s">
        <v>142</v>
      </c>
      <c r="B5" s="38"/>
      <c r="C5" s="38"/>
      <c r="D5" s="38"/>
      <c r="E5" s="38"/>
      <c r="F5" s="38"/>
      <c r="G5" s="38"/>
      <c r="H5" s="38"/>
    </row>
    <row r="6" spans="1:8">
      <c r="A6" s="38" t="s">
        <v>143</v>
      </c>
      <c r="B6" s="38"/>
      <c r="C6" s="38"/>
      <c r="D6" s="38"/>
      <c r="E6" s="38"/>
      <c r="F6" s="38"/>
      <c r="G6" s="38"/>
      <c r="H6" s="38"/>
    </row>
    <row r="7" spans="1:8">
      <c r="A7" s="40" t="s">
        <v>144</v>
      </c>
      <c r="B7" s="38"/>
      <c r="C7" s="38"/>
      <c r="D7" s="38"/>
      <c r="E7" s="38"/>
      <c r="F7" s="38"/>
      <c r="G7" s="38"/>
      <c r="H7" s="38"/>
    </row>
    <row r="8" spans="1:8">
      <c r="A8" t="s">
        <v>145</v>
      </c>
      <c r="B8" s="30">
        <v>1992</v>
      </c>
      <c r="C8" s="30">
        <v>1993</v>
      </c>
      <c r="D8" s="41" t="s">
        <v>146</v>
      </c>
      <c r="E8" s="42"/>
      <c r="F8" s="43" t="s">
        <v>147</v>
      </c>
      <c r="G8" s="38"/>
      <c r="H8" s="38"/>
    </row>
    <row r="9" spans="1:8">
      <c r="A9" s="44" t="s">
        <v>21</v>
      </c>
      <c r="D9" s="45">
        <v>19.920000000000002</v>
      </c>
      <c r="E9" s="46">
        <v>19.93</v>
      </c>
      <c r="F9" s="47"/>
      <c r="G9" s="38"/>
      <c r="H9" s="38"/>
    </row>
    <row r="10" spans="1:8">
      <c r="A10" s="44" t="s">
        <v>26</v>
      </c>
      <c r="D10" s="48"/>
      <c r="E10" s="49"/>
      <c r="F10" s="50"/>
      <c r="G10" s="38"/>
      <c r="H10" s="38"/>
    </row>
    <row r="11" spans="1:8">
      <c r="A11" t="s">
        <v>148</v>
      </c>
      <c r="B11">
        <v>36115</v>
      </c>
      <c r="C11">
        <v>2842</v>
      </c>
      <c r="D11" s="51">
        <f>B11/$B$20</f>
        <v>0.2986858319618238</v>
      </c>
      <c r="E11" s="52"/>
      <c r="F11" s="53">
        <f>C11/B11*100</f>
        <v>7.8693063823895892</v>
      </c>
      <c r="G11" s="38"/>
      <c r="H11" s="38"/>
    </row>
    <row r="12" spans="1:8">
      <c r="A12" t="s">
        <v>149</v>
      </c>
      <c r="B12">
        <v>10353</v>
      </c>
      <c r="C12">
        <v>26366</v>
      </c>
      <c r="D12" s="51">
        <f t="shared" ref="D12:D20" si="0">B12/$B$20</f>
        <v>8.5623547509366238E-2</v>
      </c>
      <c r="E12" s="52"/>
      <c r="F12" s="53">
        <f t="shared" ref="F12:F20" si="1">C12/B12*100</f>
        <v>254.67014391963681</v>
      </c>
      <c r="G12" s="38"/>
      <c r="H12" s="38"/>
    </row>
    <row r="13" spans="1:8">
      <c r="A13" t="s">
        <v>150</v>
      </c>
      <c r="B13">
        <v>16086</v>
      </c>
      <c r="C13">
        <v>1849</v>
      </c>
      <c r="D13" s="51">
        <f t="shared" si="0"/>
        <v>0.133037804040922</v>
      </c>
      <c r="E13" s="52"/>
      <c r="F13" s="53">
        <f t="shared" si="1"/>
        <v>11.494467238592565</v>
      </c>
      <c r="G13" s="38"/>
      <c r="H13" s="38"/>
    </row>
    <row r="14" spans="1:8">
      <c r="A14" t="s">
        <v>151</v>
      </c>
      <c r="B14">
        <v>32239</v>
      </c>
      <c r="C14">
        <v>43083</v>
      </c>
      <c r="D14" s="51">
        <f t="shared" si="0"/>
        <v>0.26662972550511527</v>
      </c>
      <c r="E14" s="52"/>
      <c r="F14" s="53">
        <f t="shared" si="1"/>
        <v>133.63627904091317</v>
      </c>
      <c r="G14" s="38"/>
      <c r="H14" s="38"/>
    </row>
    <row r="15" spans="1:8">
      <c r="A15" t="s">
        <v>152</v>
      </c>
      <c r="B15">
        <f>SUM(B11:B14)</f>
        <v>94793</v>
      </c>
      <c r="C15">
        <f>SUM(C11:C14)</f>
        <v>74140</v>
      </c>
      <c r="D15" s="51">
        <f t="shared" si="0"/>
        <v>0.78397690901722727</v>
      </c>
      <c r="E15" s="52"/>
      <c r="F15" s="53">
        <f t="shared" si="1"/>
        <v>78.212526241389142</v>
      </c>
      <c r="G15" s="38"/>
      <c r="H15" s="38"/>
    </row>
    <row r="16" spans="1:8">
      <c r="A16" s="44" t="s">
        <v>34</v>
      </c>
      <c r="D16" s="48"/>
      <c r="E16" s="49"/>
      <c r="F16" s="50"/>
      <c r="G16" s="38"/>
      <c r="H16" s="38"/>
    </row>
    <row r="17" spans="1:8">
      <c r="A17" t="s">
        <v>153</v>
      </c>
      <c r="B17">
        <v>4793</v>
      </c>
      <c r="C17">
        <v>5481</v>
      </c>
      <c r="D17" s="51">
        <f t="shared" si="0"/>
        <v>3.9640071787152745E-2</v>
      </c>
      <c r="E17" s="54">
        <f t="shared" ref="E12:E20" si="2">C17/$C$20</f>
        <v>6.5500304735955264E-2</v>
      </c>
      <c r="F17" s="53">
        <f t="shared" si="1"/>
        <v>114.35426663884832</v>
      </c>
      <c r="G17" s="38"/>
      <c r="H17" s="38"/>
    </row>
    <row r="18" spans="1:8">
      <c r="A18" t="s">
        <v>154</v>
      </c>
      <c r="B18">
        <v>21327</v>
      </c>
      <c r="C18">
        <v>4058</v>
      </c>
      <c r="D18" s="51">
        <f t="shared" si="0"/>
        <v>0.17638301919561999</v>
      </c>
      <c r="E18" s="54">
        <f t="shared" si="2"/>
        <v>4.849484338961986E-2</v>
      </c>
      <c r="F18" s="53">
        <f t="shared" si="1"/>
        <v>19.027523796126975</v>
      </c>
      <c r="G18" s="38"/>
      <c r="H18" s="38"/>
    </row>
    <row r="19" spans="1:8">
      <c r="A19" t="s">
        <v>155</v>
      </c>
      <c r="B19">
        <f>SUM(B17:B18)</f>
        <v>26120</v>
      </c>
      <c r="C19">
        <f>SUM(C17:C18)</f>
        <v>9539</v>
      </c>
      <c r="D19" s="51">
        <f t="shared" si="0"/>
        <v>0.21602309098277273</v>
      </c>
      <c r="E19" s="54">
        <f t="shared" si="2"/>
        <v>0.11399514812557511</v>
      </c>
      <c r="F19" s="53">
        <f t="shared" si="1"/>
        <v>36.519908116385913</v>
      </c>
      <c r="G19" s="38"/>
      <c r="H19" s="38"/>
    </row>
    <row r="20" spans="1:8">
      <c r="A20" t="s">
        <v>156</v>
      </c>
      <c r="B20">
        <f>B15+B19</f>
        <v>120913</v>
      </c>
      <c r="C20">
        <f>C15+C19</f>
        <v>83679</v>
      </c>
      <c r="D20" s="51">
        <f t="shared" si="0"/>
        <v>1</v>
      </c>
      <c r="E20" s="54">
        <f t="shared" si="2"/>
        <v>1</v>
      </c>
      <c r="F20" s="53">
        <f t="shared" si="1"/>
        <v>69.20595800286155</v>
      </c>
      <c r="G20" s="38"/>
      <c r="H20" s="38"/>
    </row>
    <row r="21" spans="1:8">
      <c r="A21" t="s">
        <v>40</v>
      </c>
      <c r="D21" s="48"/>
      <c r="E21" s="49"/>
      <c r="F21" s="50"/>
      <c r="G21" s="38"/>
      <c r="H21" s="38"/>
    </row>
    <row r="22" spans="1:8">
      <c r="A22" s="44" t="s">
        <v>41</v>
      </c>
      <c r="D22" s="48"/>
      <c r="E22" s="49"/>
      <c r="F22" s="50"/>
      <c r="G22" s="38"/>
      <c r="H22" s="38"/>
    </row>
    <row r="23" spans="1:8">
      <c r="A23" t="s">
        <v>157</v>
      </c>
      <c r="B23">
        <v>25907</v>
      </c>
      <c r="C23">
        <v>0</v>
      </c>
      <c r="D23" s="51">
        <f>B23/$B$30</f>
        <v>0.21426149378360793</v>
      </c>
      <c r="E23" s="54">
        <f>C23/$C$30</f>
        <v>0</v>
      </c>
      <c r="F23" s="53">
        <f t="shared" ref="F23:F30" si="3">C23/B23*100</f>
        <v>0</v>
      </c>
      <c r="G23" s="38"/>
      <c r="H23" s="38"/>
    </row>
    <row r="24" spans="1:8">
      <c r="A24" t="s">
        <v>158</v>
      </c>
      <c r="B24">
        <v>27024</v>
      </c>
      <c r="C24">
        <v>12698</v>
      </c>
      <c r="D24" s="51">
        <f t="shared" ref="D24:D30" si="4">B24/$B$30</f>
        <v>0.22349954097379937</v>
      </c>
      <c r="E24" s="54">
        <f t="shared" ref="E24:E30" si="5">C24/$C$30</f>
        <v>0.15174655528866263</v>
      </c>
      <c r="F24" s="53">
        <f t="shared" si="3"/>
        <v>46.987862640615745</v>
      </c>
      <c r="G24" s="38"/>
      <c r="H24" s="38"/>
    </row>
    <row r="25" spans="1:8">
      <c r="A25" t="s">
        <v>159</v>
      </c>
      <c r="B25">
        <v>2308</v>
      </c>
      <c r="C25">
        <v>1321</v>
      </c>
      <c r="D25" s="51">
        <f t="shared" si="4"/>
        <v>1.9088104668721469E-2</v>
      </c>
      <c r="E25" s="54">
        <f t="shared" si="5"/>
        <v>1.5786517525305035E-2</v>
      </c>
      <c r="F25" s="53">
        <f t="shared" si="3"/>
        <v>57.235701906412473</v>
      </c>
      <c r="G25" s="38"/>
      <c r="H25" s="38"/>
    </row>
    <row r="26" spans="1:8">
      <c r="A26" t="s">
        <v>160</v>
      </c>
      <c r="B26">
        <v>3248</v>
      </c>
      <c r="C26">
        <v>2377</v>
      </c>
      <c r="D26" s="51">
        <f t="shared" si="4"/>
        <v>2.6862289412481512E-2</v>
      </c>
      <c r="E26" s="54">
        <f t="shared" si="5"/>
        <v>2.8406171201854707E-2</v>
      </c>
      <c r="F26" s="53">
        <f t="shared" si="3"/>
        <v>73.183497536945808</v>
      </c>
      <c r="G26" s="38"/>
      <c r="H26" s="38"/>
    </row>
    <row r="27" spans="1:8">
      <c r="A27" t="s">
        <v>161</v>
      </c>
      <c r="B27">
        <v>1.0000000000000001E-5</v>
      </c>
      <c r="C27">
        <v>797</v>
      </c>
      <c r="D27" s="51">
        <f t="shared" si="4"/>
        <v>8.2704093018723867E-11</v>
      </c>
      <c r="E27" s="54">
        <f t="shared" si="5"/>
        <v>9.5244924055019782E-3</v>
      </c>
      <c r="F27" s="55">
        <f t="shared" si="3"/>
        <v>7970000000</v>
      </c>
      <c r="G27" s="38"/>
      <c r="H27" s="38"/>
    </row>
    <row r="28" spans="1:8">
      <c r="A28" t="s">
        <v>162</v>
      </c>
      <c r="B28">
        <f>SUM(B23:B27)</f>
        <v>58487.000010000003</v>
      </c>
      <c r="C28">
        <f>SUM(C23:C27)</f>
        <v>17193</v>
      </c>
      <c r="D28" s="51">
        <f t="shared" si="4"/>
        <v>0.48371142892131441</v>
      </c>
      <c r="E28" s="54">
        <f t="shared" si="5"/>
        <v>0.20546373642132434</v>
      </c>
      <c r="F28" s="53">
        <f t="shared" si="3"/>
        <v>29.396276090516476</v>
      </c>
      <c r="G28" s="38"/>
      <c r="H28" s="38"/>
    </row>
    <row r="29" spans="1:8">
      <c r="A29" s="44" t="s">
        <v>51</v>
      </c>
      <c r="B29">
        <v>62426</v>
      </c>
      <c r="C29">
        <v>66486</v>
      </c>
      <c r="D29" s="51">
        <f t="shared" si="4"/>
        <v>0.51628857107868564</v>
      </c>
      <c r="E29" s="54">
        <f t="shared" si="5"/>
        <v>0.79453626357867568</v>
      </c>
      <c r="F29" s="53">
        <f t="shared" si="3"/>
        <v>106.50370038125141</v>
      </c>
      <c r="G29" s="38"/>
      <c r="H29" s="38"/>
    </row>
    <row r="30" spans="1:8">
      <c r="A30" t="s">
        <v>163</v>
      </c>
      <c r="B30">
        <f>B28+B29</f>
        <v>120913.00001</v>
      </c>
      <c r="C30">
        <f>C28+C29</f>
        <v>83679</v>
      </c>
      <c r="D30" s="51">
        <f t="shared" si="4"/>
        <v>1</v>
      </c>
      <c r="E30" s="54">
        <f t="shared" si="5"/>
        <v>1</v>
      </c>
      <c r="F30" s="53">
        <f t="shared" si="3"/>
        <v>69.205957997137943</v>
      </c>
      <c r="G30" s="38"/>
      <c r="H30" s="38"/>
    </row>
    <row r="31" spans="1:8" ht="6.75" customHeight="1">
      <c r="A31" s="56"/>
      <c r="B31" s="56"/>
      <c r="C31" s="56"/>
      <c r="D31" s="57"/>
      <c r="E31" s="58"/>
      <c r="F31" s="59"/>
      <c r="G31" s="38"/>
      <c r="H31" s="38"/>
    </row>
    <row r="32" spans="1:8">
      <c r="A32" s="44" t="s">
        <v>164</v>
      </c>
      <c r="D32" s="48"/>
      <c r="E32" s="49"/>
      <c r="F32" s="50"/>
      <c r="G32" s="38"/>
      <c r="H32" s="38"/>
    </row>
    <row r="33" spans="1:8">
      <c r="A33" t="s">
        <v>165</v>
      </c>
      <c r="B33">
        <v>257382</v>
      </c>
      <c r="C33">
        <v>169391</v>
      </c>
      <c r="D33" s="51">
        <f>B33/$B$33</f>
        <v>1</v>
      </c>
      <c r="E33" s="54">
        <f>C33/$C$33</f>
        <v>1</v>
      </c>
      <c r="F33" s="60"/>
      <c r="G33" s="38"/>
      <c r="H33" s="38"/>
    </row>
    <row r="34" spans="1:8">
      <c r="A34" t="s">
        <v>166</v>
      </c>
      <c r="B34" s="32">
        <v>109015</v>
      </c>
      <c r="C34" s="32">
        <v>59242</v>
      </c>
      <c r="D34" s="51">
        <f t="shared" ref="D34:D39" si="6">B34/$B$33</f>
        <v>0.42355331763681997</v>
      </c>
      <c r="E34" s="54">
        <f t="shared" ref="E34:E39" si="7">C34/$C$33</f>
        <v>0.34973522796370526</v>
      </c>
      <c r="F34" s="60"/>
      <c r="G34" s="38"/>
      <c r="H34" s="38"/>
    </row>
    <row r="35" spans="1:8">
      <c r="A35" t="s">
        <v>167</v>
      </c>
      <c r="B35">
        <f>B33-B34</f>
        <v>148367</v>
      </c>
      <c r="C35">
        <f>C33-C34</f>
        <v>110149</v>
      </c>
      <c r="D35" s="51">
        <f t="shared" si="6"/>
        <v>0.57644668236317997</v>
      </c>
      <c r="E35" s="54">
        <f t="shared" si="7"/>
        <v>0.65026477203629474</v>
      </c>
      <c r="F35" s="60"/>
      <c r="G35" s="38"/>
      <c r="H35" s="38"/>
    </row>
    <row r="36" spans="1:8">
      <c r="A36" t="s">
        <v>168</v>
      </c>
      <c r="B36">
        <v>112518</v>
      </c>
      <c r="C36">
        <v>70801</v>
      </c>
      <c r="D36" s="51">
        <f t="shared" si="6"/>
        <v>0.43716343800265756</v>
      </c>
      <c r="E36" s="54">
        <f t="shared" si="7"/>
        <v>0.41797380026093478</v>
      </c>
      <c r="F36" s="60"/>
      <c r="G36" s="38"/>
      <c r="H36" s="38"/>
    </row>
    <row r="37" spans="1:8">
      <c r="A37" t="s">
        <v>169</v>
      </c>
      <c r="B37">
        <v>39605</v>
      </c>
      <c r="C37">
        <v>24854</v>
      </c>
      <c r="D37" s="51">
        <f t="shared" si="6"/>
        <v>0.15387633944875709</v>
      </c>
      <c r="E37" s="54">
        <f t="shared" si="7"/>
        <v>0.14672562296698172</v>
      </c>
      <c r="F37" s="60"/>
      <c r="G37" s="38"/>
      <c r="H37" s="38"/>
    </row>
    <row r="38" spans="1:8">
      <c r="A38" t="s">
        <v>170</v>
      </c>
      <c r="B38" s="32">
        <v>700</v>
      </c>
      <c r="C38" s="32">
        <v>50</v>
      </c>
      <c r="D38" s="51">
        <f t="shared" si="6"/>
        <v>2.7196929078179516E-3</v>
      </c>
      <c r="E38" s="54">
        <f t="shared" si="7"/>
        <v>2.9517506833302831E-4</v>
      </c>
      <c r="F38" s="60"/>
      <c r="G38" s="38"/>
      <c r="H38" s="38"/>
    </row>
    <row r="39" spans="1:8">
      <c r="A39" t="s">
        <v>171</v>
      </c>
      <c r="B39">
        <f>B35-B36-B37-B38</f>
        <v>-4456</v>
      </c>
      <c r="C39">
        <f>C35-C36-C37-C38</f>
        <v>14444</v>
      </c>
      <c r="D39" s="51">
        <f t="shared" si="6"/>
        <v>-1.7312787996052559E-2</v>
      </c>
      <c r="E39" s="54">
        <f t="shared" si="7"/>
        <v>8.5270173740045224E-2</v>
      </c>
      <c r="F39" s="53"/>
      <c r="G39" s="38"/>
      <c r="H39" s="38"/>
    </row>
    <row r="40" spans="1:8" ht="8.25" customHeight="1">
      <c r="D40" s="61"/>
      <c r="E40" s="62"/>
      <c r="F40" s="38"/>
      <c r="G40" s="38"/>
      <c r="H40" s="38"/>
    </row>
    <row r="41" spans="1:8">
      <c r="A41" s="30" t="s">
        <v>172</v>
      </c>
      <c r="B41" s="63">
        <v>1992</v>
      </c>
      <c r="C41" s="63">
        <v>1993</v>
      </c>
      <c r="D41" s="64"/>
      <c r="E41" s="65"/>
      <c r="F41" s="38"/>
      <c r="G41" s="38"/>
      <c r="H41" s="38"/>
    </row>
    <row r="42" spans="1:8">
      <c r="A42" s="30"/>
      <c r="B42" s="66">
        <f>D39</f>
        <v>-1.7312787996052559E-2</v>
      </c>
      <c r="C42" s="66">
        <f>E39</f>
        <v>8.5270173740045224E-2</v>
      </c>
      <c r="D42" s="64"/>
      <c r="E42" s="65"/>
      <c r="F42" s="38"/>
      <c r="G42" s="38"/>
      <c r="H42" s="38"/>
    </row>
    <row r="43" spans="1:8">
      <c r="A43" s="30" t="s">
        <v>173</v>
      </c>
      <c r="B43" s="66">
        <f>B39/B29</f>
        <v>-7.1380514529202577E-2</v>
      </c>
      <c r="C43" s="66">
        <f>C39/C29</f>
        <v>0.21724874409650152</v>
      </c>
      <c r="D43" s="64"/>
      <c r="E43" s="65"/>
      <c r="F43" s="38"/>
      <c r="G43" s="38"/>
      <c r="H43" s="38"/>
    </row>
    <row r="44" spans="1:8">
      <c r="A44" t="s">
        <v>174</v>
      </c>
      <c r="B44" s="66">
        <f>B39/B29</f>
        <v>-7.1380514529202577E-2</v>
      </c>
      <c r="C44" s="66">
        <f>C39/C29</f>
        <v>0.21724874409650152</v>
      </c>
      <c r="D44" s="64"/>
      <c r="E44" s="65"/>
      <c r="F44" s="38"/>
      <c r="G44" s="38"/>
      <c r="H44" s="38"/>
    </row>
    <row r="45" spans="1:8">
      <c r="A45" t="s">
        <v>175</v>
      </c>
      <c r="B45" s="66">
        <f>(B35-B36-B37)/B20</f>
        <v>-3.1063657340401778E-2</v>
      </c>
      <c r="C45" s="66">
        <f>(C35-C36-C37)/C20</f>
        <v>0.17320952688249142</v>
      </c>
      <c r="D45" s="64"/>
      <c r="E45" s="65"/>
      <c r="F45" s="38"/>
      <c r="G45" s="38"/>
      <c r="H45" s="38"/>
    </row>
    <row r="46" spans="1:8">
      <c r="B46" s="60">
        <f>B44/B45</f>
        <v>2.2978786350557696</v>
      </c>
      <c r="C46" s="60">
        <f>C44/C45</f>
        <v>1.2542540125052539</v>
      </c>
      <c r="D46" s="64"/>
      <c r="E46" s="65"/>
      <c r="F46" s="38"/>
      <c r="G46" s="38"/>
      <c r="H46" s="38"/>
    </row>
    <row r="47" spans="1:8">
      <c r="H47" s="38"/>
    </row>
    <row r="48" spans="1:8" ht="15.75" thickBot="1">
      <c r="A48" t="s">
        <v>186</v>
      </c>
      <c r="H48" s="38"/>
    </row>
    <row r="49" spans="1:8">
      <c r="A49" s="5"/>
      <c r="B49" s="68">
        <v>1993</v>
      </c>
      <c r="C49" s="69" t="s">
        <v>176</v>
      </c>
      <c r="D49" s="67" t="s">
        <v>177</v>
      </c>
      <c r="E49" s="68">
        <v>1993</v>
      </c>
      <c r="F49" s="69" t="s">
        <v>176</v>
      </c>
      <c r="G49" s="67" t="s">
        <v>177</v>
      </c>
      <c r="H49" s="38"/>
    </row>
    <row r="50" spans="1:8">
      <c r="A50" s="70" t="s">
        <v>178</v>
      </c>
      <c r="B50" s="71">
        <v>74140</v>
      </c>
      <c r="C50" s="64"/>
      <c r="D50" s="72">
        <f>B50+C50</f>
        <v>74140</v>
      </c>
      <c r="E50" s="73">
        <v>74140</v>
      </c>
      <c r="F50" s="74"/>
      <c r="G50" s="75">
        <f>E50+F50</f>
        <v>74140</v>
      </c>
      <c r="H50" s="38"/>
    </row>
    <row r="51" spans="1:8">
      <c r="A51" s="70" t="s">
        <v>179</v>
      </c>
      <c r="B51" s="71">
        <v>9539</v>
      </c>
      <c r="C51" s="76">
        <v>80000</v>
      </c>
      <c r="D51" s="77">
        <f t="shared" ref="D51:D56" si="8">B51+C51</f>
        <v>89539</v>
      </c>
      <c r="E51" s="73">
        <v>9539</v>
      </c>
      <c r="F51" s="105" t="s">
        <v>187</v>
      </c>
      <c r="G51" s="78" t="e">
        <f t="shared" ref="G51:G56" si="9">E51+F51</f>
        <v>#VALUE!</v>
      </c>
      <c r="H51" s="38"/>
    </row>
    <row r="52" spans="1:8">
      <c r="A52" s="79" t="s">
        <v>180</v>
      </c>
      <c r="B52" s="80">
        <f>SUM(B50:B51)</f>
        <v>83679</v>
      </c>
      <c r="C52" s="81">
        <f>SUM(C50:C51)</f>
        <v>80000</v>
      </c>
      <c r="D52" s="82">
        <f t="shared" si="8"/>
        <v>163679</v>
      </c>
      <c r="E52" s="83">
        <f>SUM(E50:E51)</f>
        <v>83679</v>
      </c>
      <c r="F52" s="84">
        <f>SUM(F50:F51)</f>
        <v>0</v>
      </c>
      <c r="G52" s="85">
        <f t="shared" si="9"/>
        <v>83679</v>
      </c>
      <c r="H52" s="38"/>
    </row>
    <row r="53" spans="1:8">
      <c r="A53" s="86" t="s">
        <v>181</v>
      </c>
      <c r="B53" s="87">
        <v>17193</v>
      </c>
      <c r="C53" s="88">
        <v>80000</v>
      </c>
      <c r="D53" s="72">
        <f t="shared" si="8"/>
        <v>97193</v>
      </c>
      <c r="E53" s="89">
        <v>17193</v>
      </c>
      <c r="F53" s="104" t="s">
        <v>187</v>
      </c>
      <c r="G53" s="75" t="e">
        <f t="shared" si="9"/>
        <v>#VALUE!</v>
      </c>
      <c r="H53" s="38"/>
    </row>
    <row r="54" spans="1:8">
      <c r="A54" s="86" t="s">
        <v>182</v>
      </c>
      <c r="B54" s="90">
        <v>0</v>
      </c>
      <c r="C54" s="91"/>
      <c r="D54" s="77">
        <f t="shared" si="8"/>
        <v>0</v>
      </c>
      <c r="E54" s="92">
        <v>0</v>
      </c>
      <c r="F54" s="93"/>
      <c r="G54" s="78">
        <f t="shared" si="9"/>
        <v>0</v>
      </c>
    </row>
    <row r="55" spans="1:8">
      <c r="A55" s="86" t="s">
        <v>183</v>
      </c>
      <c r="B55" s="94">
        <v>66486</v>
      </c>
      <c r="C55" s="95"/>
      <c r="D55" s="77">
        <f t="shared" si="8"/>
        <v>66486</v>
      </c>
      <c r="E55" s="96">
        <v>66486</v>
      </c>
      <c r="F55" s="97"/>
      <c r="G55" s="78">
        <f t="shared" si="9"/>
        <v>66486</v>
      </c>
    </row>
    <row r="56" spans="1:8" ht="15.75" thickBot="1">
      <c r="A56" s="79" t="s">
        <v>184</v>
      </c>
      <c r="B56" s="98">
        <f>SUM(B53:B55)</f>
        <v>83679</v>
      </c>
      <c r="C56" s="99">
        <f>SUM(C53:C55)</f>
        <v>80000</v>
      </c>
      <c r="D56" s="100">
        <f t="shared" si="8"/>
        <v>163679</v>
      </c>
      <c r="E56" s="101">
        <f>SUM(E53:E55)</f>
        <v>83679</v>
      </c>
      <c r="F56" s="102">
        <f>SUM(F53:F55)</f>
        <v>0</v>
      </c>
      <c r="G56" s="103">
        <f t="shared" si="9"/>
        <v>83679</v>
      </c>
    </row>
  </sheetData>
  <mergeCells count="1">
    <mergeCell ref="D8:E8"/>
  </mergeCells>
  <pageMargins left="0.7" right="0.7" top="0.75" bottom="0.75" header="0.3" footer="0.3"/>
  <ignoredErrors>
    <ignoredError sqref="D52 D56" formula="1"/>
    <ignoredError sqref="B52 E52" formulaRange="1"/>
    <ignoredError sqref="G51 G5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PEDAG</vt:lpstr>
      <vt:lpstr>APUNTE</vt:lpstr>
      <vt:lpstr>TRAB PRACTICO resuelto</vt:lpstr>
      <vt:lpstr>TRABAJO PRACTICO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</dc:creator>
  <cp:lastModifiedBy>ENRIQUE</cp:lastModifiedBy>
  <cp:lastPrinted>2020-05-11T17:14:56Z</cp:lastPrinted>
  <dcterms:created xsi:type="dcterms:W3CDTF">2020-04-08T16:44:30Z</dcterms:created>
  <dcterms:modified xsi:type="dcterms:W3CDTF">2020-05-11T18:18:44Z</dcterms:modified>
</cp:coreProperties>
</file>